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5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6.xml" ContentType="application/vnd.openxmlformats-officedocument.drawing+xml"/>
  <Override PartName="/xl/charts/chart22.xml" ContentType="application/vnd.openxmlformats-officedocument.drawingml.chart+xml"/>
  <Override PartName="/xl/drawings/drawing7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8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9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gel\Desktop\SESS\EXCEL\AFILIACIÓN\Afiliacion 2020\Marzo\"/>
    </mc:Choice>
  </mc:AlternateContent>
  <bookViews>
    <workbookView xWindow="0" yWindow="0" windowWidth="24000" windowHeight="9600" tabRatio="958" firstSheet="1" activeTab="16"/>
  </bookViews>
  <sheets>
    <sheet name="reg1 (2)" sheetId="32460" r:id="rId1"/>
    <sheet name="regimenes" sheetId="32461" r:id="rId2"/>
    <sheet name="total" sheetId="16" r:id="rId3"/>
    <sheet name="genero" sheetId="32406" r:id="rId4"/>
    <sheet name="extranjeros" sheetId="32407" r:id="rId5"/>
    <sheet name="Medias mensuales" sheetId="32453" r:id="rId6"/>
    <sheet name="Series desestacionalizadas" sheetId="32454" r:id="rId7"/>
    <sheet name="Convenios" sheetId="32397" r:id="rId8"/>
    <sheet name="C.GENERAL" sheetId="32464" r:id="rId9"/>
    <sheet name="CMAR" sheetId="32465" r:id="rId10"/>
    <sheet name="CCARBON" sheetId="32466" r:id="rId11"/>
    <sheet name="ctotal" sheetId="32467" r:id="rId12"/>
    <sheet name="diaria" sheetId="32459" r:id="rId13"/>
    <sheet name="gral" sheetId="10" r:id="rId14"/>
    <sheet name="sectores gral" sheetId="32469" r:id="rId15"/>
    <sheet name="admon" sheetId="32468" r:id="rId16"/>
    <sheet name="auto " sheetId="32470" r:id="rId17"/>
    <sheet name="sectores autonomos)" sheetId="32414" r:id="rId18"/>
    <sheet name="mar" sheetId="13" r:id="rId19"/>
    <sheet name="carbon" sheetId="3" r:id="rId20"/>
    <sheet name="afpen" sheetId="32401" r:id="rId21"/>
    <sheet name="provm." sheetId="32392" r:id="rId22"/>
    <sheet name="provm. (2)" sheetId="32437" r:id="rId23"/>
    <sheet name="provm2" sheetId="32383" r:id="rId24"/>
  </sheets>
  <externalReferences>
    <externalReference r:id="rId25"/>
    <externalReference r:id="rId26"/>
  </externalReferences>
  <definedNames>
    <definedName name="AA" localSheetId="10">#REF!</definedName>
    <definedName name="AA" localSheetId="9">#REF!</definedName>
    <definedName name="AA" localSheetId="11">#REF!</definedName>
    <definedName name="aaa">#REF!</definedName>
    <definedName name="AAAAAAAA" localSheetId="10">#REF!</definedName>
    <definedName name="AAAAAAAA" localSheetId="9">#REF!</definedName>
    <definedName name="AAAAAAAA" localSheetId="11">#REF!</definedName>
    <definedName name="_xlnm.Print_Area" localSheetId="15">admon!$B$1:$G$63</definedName>
    <definedName name="_xlnm.Print_Area" localSheetId="20">afpen!$A$1:$F$125</definedName>
    <definedName name="_xlnm.Print_Area" localSheetId="16">'auto '!$B$1:$G$271</definedName>
    <definedName name="_xlnm.Print_Area" localSheetId="8">'C.GENERAL'!$B$1:$I$162</definedName>
    <definedName name="_xlnm.Print_Area" localSheetId="19">carbon!$B$3:$G$271</definedName>
    <definedName name="_xlnm.Print_Area" localSheetId="10">CCARBON!$B$1:$I$161</definedName>
    <definedName name="_xlnm.Print_Area" localSheetId="9">CMAR!$B$1:$I$161</definedName>
    <definedName name="_xlnm.Print_Area" localSheetId="7">Convenios!$B$3:$D$41</definedName>
    <definedName name="_xlnm.Print_Area" localSheetId="11">ctotal!$B$1:$G$162</definedName>
    <definedName name="_xlnm.Print_Area" localSheetId="12">diaria!$B$3:$G$31</definedName>
    <definedName name="_xlnm.Print_Area" localSheetId="4">extranjeros!$B$3:$I$190</definedName>
    <definedName name="_xlnm.Print_Area" localSheetId="3">genero!$B$3:$J$190</definedName>
    <definedName name="_xlnm.Print_Area" localSheetId="13">gral!$B$1:$G$271</definedName>
    <definedName name="_xlnm.Print_Area" localSheetId="18">mar!$B$1:$G$271</definedName>
    <definedName name="_xlnm.Print_Area" localSheetId="5">'Medias mensuales'!$B$1:$J$285</definedName>
    <definedName name="_xlnm.Print_Area" localSheetId="21">provm.!$A$59:$F$127</definedName>
    <definedName name="_xlnm.Print_Area" localSheetId="22">'provm. (2)'!$A$2:$E$68</definedName>
    <definedName name="_xlnm.Print_Area" localSheetId="23">provm2!$A$1:$F$67</definedName>
    <definedName name="_xlnm.Print_Area" localSheetId="0">'reg1 (2)'!$A$2:$F$49</definedName>
    <definedName name="_xlnm.Print_Area" localSheetId="1">regimenes!$A$1:$H$43</definedName>
    <definedName name="_xlnm.Print_Area" localSheetId="17">'sectores autonomos)'!$B$4:$G$30</definedName>
    <definedName name="_xlnm.Print_Area" localSheetId="14">'sectores gral'!$B$1:$G$35</definedName>
    <definedName name="_xlnm.Print_Area" localSheetId="6">'Series desestacionalizadas'!$B$1:$I$279</definedName>
    <definedName name="_xlnm.Print_Area" localSheetId="2">total!$B$1:$G$271</definedName>
    <definedName name="Auto_Open" localSheetId="10">#REF!</definedName>
    <definedName name="Auto_Open" localSheetId="9">#REF!</definedName>
    <definedName name="Auto_Open" localSheetId="11">#REF!</definedName>
    <definedName name="Auto_Open" localSheetId="22">#REF!</definedName>
    <definedName name="Auto_Open" localSheetId="0">#REF!</definedName>
    <definedName name="Auto_Open">#REF!</definedName>
    <definedName name="CCAA">'[1]CC.AA'!$H$3:$H$3000</definedName>
    <definedName name="Datos" localSheetId="0">[2]graf!$A$6:$R$1507</definedName>
    <definedName name="Datos">#REF!</definedName>
    <definedName name="Macro1" localSheetId="10">#REF!</definedName>
    <definedName name="Macro1" localSheetId="9">#REF!</definedName>
    <definedName name="Macro1" localSheetId="11">#REF!</definedName>
    <definedName name="Macro1" localSheetId="0">#REF!</definedName>
    <definedName name="Macro1">#REF!</definedName>
    <definedName name="Macro10" localSheetId="10">#REF!</definedName>
    <definedName name="Macro10" localSheetId="9">#REF!</definedName>
    <definedName name="Macro10" localSheetId="11">#REF!</definedName>
    <definedName name="Macro10" localSheetId="0">#REF!</definedName>
    <definedName name="Macro10">#REF!</definedName>
    <definedName name="Macro2" localSheetId="10">#REF!</definedName>
    <definedName name="Macro2" localSheetId="9">#REF!</definedName>
    <definedName name="Macro2" localSheetId="11">#REF!</definedName>
    <definedName name="Macro2" localSheetId="0">#REF!</definedName>
    <definedName name="Macro2">#REF!</definedName>
    <definedName name="Macro3" localSheetId="10">#REF!</definedName>
    <definedName name="Macro3" localSheetId="9">#REF!</definedName>
    <definedName name="Macro3" localSheetId="11">#REF!</definedName>
    <definedName name="Macro3" localSheetId="0">#REF!</definedName>
    <definedName name="Macro3">#REF!</definedName>
    <definedName name="Macro4" localSheetId="10">#REF!</definedName>
    <definedName name="Macro4" localSheetId="9">#REF!</definedName>
    <definedName name="Macro4" localSheetId="11">#REF!</definedName>
    <definedName name="Macro4" localSheetId="0">#REF!</definedName>
    <definedName name="Macro4">#REF!</definedName>
    <definedName name="Macro5" localSheetId="10">#REF!</definedName>
    <definedName name="Macro5" localSheetId="9">#REF!</definedName>
    <definedName name="Macro5" localSheetId="11">#REF!</definedName>
    <definedName name="Macro5" localSheetId="0">#REF!</definedName>
    <definedName name="Macro5">#REF!</definedName>
    <definedName name="Macro6" localSheetId="10">#REF!</definedName>
    <definedName name="Macro6" localSheetId="9">#REF!</definedName>
    <definedName name="Macro6" localSheetId="11">#REF!</definedName>
    <definedName name="Macro6" localSheetId="0">#REF!</definedName>
    <definedName name="Macro6">#REF!</definedName>
    <definedName name="Macro7" localSheetId="10">#REF!</definedName>
    <definedName name="Macro7" localSheetId="9">#REF!</definedName>
    <definedName name="Macro7" localSheetId="11">#REF!</definedName>
    <definedName name="Macro7" localSheetId="0">#REF!</definedName>
    <definedName name="Macro7">#REF!</definedName>
    <definedName name="Macro8" localSheetId="10">#REF!</definedName>
    <definedName name="Macro8" localSheetId="9">#REF!</definedName>
    <definedName name="Macro8" localSheetId="11">#REF!</definedName>
    <definedName name="Macro8" localSheetId="0">#REF!</definedName>
    <definedName name="Macro8">#REF!</definedName>
    <definedName name="Macro9" localSheetId="10">#REF!</definedName>
    <definedName name="Macro9" localSheetId="9">#REF!</definedName>
    <definedName name="Macro9" localSheetId="11">#REF!</definedName>
    <definedName name="Macro9" localSheetId="0">#REF!</definedName>
    <definedName name="Macro9">#REF!</definedName>
    <definedName name="NombreTabla">"Dummy"</definedName>
    <definedName name="OLE_LINK1" localSheetId="1">regimenes!#REF!</definedName>
    <definedName name="Print_Area" localSheetId="15">admon!$B$2:$G$41</definedName>
    <definedName name="Print_Area" localSheetId="20">afpen!$A$3:$F$124</definedName>
    <definedName name="Print_Area" localSheetId="16">'auto '!$B$1:$G$232</definedName>
    <definedName name="Print_Area" localSheetId="8">'C.GENERAL'!$B$1:$I$162</definedName>
    <definedName name="Print_Area" localSheetId="19">carbon!$B$1:$G$232</definedName>
    <definedName name="Print_Area" localSheetId="10">CCARBON!$B$1:$I$109</definedName>
    <definedName name="Print_Area" localSheetId="9">CMAR!$B$1:$I$109</definedName>
    <definedName name="Print_Area" localSheetId="7">Convenios!$B$3:$D$40</definedName>
    <definedName name="Print_Area" localSheetId="11">ctotal!$B$1:$G$162</definedName>
    <definedName name="Print_Area" localSheetId="12">diaria!$B$2:$G$40</definedName>
    <definedName name="Print_Area" localSheetId="4">extranjeros!$B$3:$I$138</definedName>
    <definedName name="Print_Area" localSheetId="3">genero!$B$3:$J$138</definedName>
    <definedName name="Print_Area" localSheetId="13">gral!$B$1:$G$232</definedName>
    <definedName name="Print_Area" localSheetId="18">mar!$B$1:$G$232</definedName>
    <definedName name="Print_Area" localSheetId="5">'Medias mensuales'!$B$1:$J$268</definedName>
    <definedName name="Print_Area" localSheetId="21">provm.!$A$59:$F$128</definedName>
    <definedName name="Print_Area" localSheetId="22">'provm. (2)'!$A$1:$E$69</definedName>
    <definedName name="Print_Area" localSheetId="23">provm2!$A$1:$F$67</definedName>
    <definedName name="Print_Area" localSheetId="0">'reg1 (2)'!$A$3:$F$51</definedName>
    <definedName name="Print_Area" localSheetId="1">regimenes!$A$1:$H$43</definedName>
    <definedName name="Print_Area" localSheetId="17">'sectores autonomos)'!$B$1:$G$31</definedName>
    <definedName name="Print_Area" localSheetId="14">'sectores gral'!$B$1:$G$34</definedName>
    <definedName name="Print_Area" localSheetId="6">'Series desestacionalizadas'!$B$1:$I$227</definedName>
    <definedName name="Print_Area" localSheetId="2">total!$B$1:$G$232</definedName>
    <definedName name="PROVINCIA">[1]PROVINCIAS!$R$3:$R$3000</definedName>
    <definedName name="Recover" localSheetId="10">#REF!</definedName>
    <definedName name="Recover" localSheetId="9">#REF!</definedName>
    <definedName name="Recover" localSheetId="11">#REF!</definedName>
    <definedName name="Recover" localSheetId="0">#REF!</definedName>
    <definedName name="Recover">#REF!</definedName>
    <definedName name="REGIMENES">[1]PROVINCIAS!$P$3:$P$3000</definedName>
    <definedName name="REGIMENESCCAA">'[1]CC.AA'!$F$3:$F$3000</definedName>
    <definedName name="serie1" localSheetId="10">#REF!</definedName>
    <definedName name="serie1" localSheetId="9">#REF!</definedName>
    <definedName name="serie1" localSheetId="11">#REF!</definedName>
    <definedName name="serie2" localSheetId="10">#REF!</definedName>
    <definedName name="serie2" localSheetId="9">#REF!</definedName>
    <definedName name="serie2" localSheetId="11">#REF!</definedName>
    <definedName name="seriea" localSheetId="10">#REF!</definedName>
    <definedName name="seriea" localSheetId="9">#REF!</definedName>
    <definedName name="seriea" localSheetId="11">#REF!</definedName>
    <definedName name="serieb">[1]PROVINCIAS!$P$3:$P$3000</definedName>
    <definedName name="SEXO">[1]PROVINCIAS!$S$3:$S$3000</definedName>
    <definedName name="SEXOCCAA">'[1]CC.AA'!$I$3:$I$3000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30" i="32392" l="1"/>
  <c r="C130" i="32392"/>
  <c r="D130" i="32392"/>
  <c r="E130" i="32392"/>
  <c r="F130" i="32392"/>
  <c r="B131" i="32392"/>
  <c r="C131" i="32392"/>
  <c r="D131" i="32392"/>
  <c r="E131" i="32392"/>
  <c r="F131" i="32392"/>
  <c r="B201" i="32392"/>
  <c r="C201" i="32392"/>
  <c r="D201" i="32392"/>
  <c r="E201" i="32392"/>
  <c r="F201" i="32392"/>
  <c r="B206" i="32392"/>
  <c r="C206" i="32392"/>
  <c r="D206" i="32392"/>
  <c r="E206" i="32392"/>
  <c r="F206" i="32392"/>
  <c r="B207" i="32392"/>
  <c r="C207" i="32392"/>
  <c r="D207" i="32392"/>
  <c r="E207" i="32392"/>
  <c r="F207" i="32392"/>
  <c r="B208" i="32392"/>
  <c r="C208" i="32392"/>
  <c r="D208" i="32392"/>
  <c r="E208" i="32392"/>
  <c r="F208" i="32392"/>
  <c r="B209" i="32392"/>
  <c r="C209" i="32392"/>
  <c r="D209" i="32392"/>
  <c r="E209" i="32392"/>
  <c r="F209" i="32392"/>
  <c r="B210" i="32392"/>
  <c r="C210" i="32392"/>
  <c r="D210" i="32392"/>
  <c r="E210" i="32392"/>
  <c r="F210" i="32392"/>
  <c r="B211" i="32392"/>
  <c r="C211" i="32392"/>
  <c r="D211" i="32392"/>
  <c r="E211" i="32392"/>
  <c r="F211" i="32392"/>
  <c r="B212" i="32392"/>
  <c r="C212" i="32392"/>
  <c r="D212" i="32392"/>
  <c r="E212" i="32392"/>
  <c r="F212" i="32392"/>
  <c r="B213" i="32392"/>
  <c r="C213" i="32392"/>
  <c r="D213" i="32392"/>
  <c r="E213" i="32392"/>
  <c r="F213" i="32392"/>
  <c r="B214" i="32392"/>
  <c r="C214" i="32392"/>
  <c r="D214" i="32392"/>
  <c r="E214" i="32392"/>
  <c r="F214" i="32392"/>
  <c r="B215" i="32392"/>
  <c r="C215" i="32392"/>
  <c r="D215" i="32392"/>
  <c r="E215" i="32392"/>
  <c r="F215" i="32392"/>
  <c r="B216" i="32392"/>
  <c r="C216" i="32392"/>
  <c r="D216" i="32392"/>
  <c r="E216" i="32392"/>
  <c r="F216" i="32392"/>
  <c r="B217" i="32392"/>
  <c r="C217" i="32392"/>
  <c r="D217" i="32392"/>
  <c r="E217" i="32392"/>
  <c r="F217" i="32392"/>
  <c r="B218" i="32392"/>
  <c r="C218" i="32392"/>
  <c r="D218" i="32392"/>
  <c r="E218" i="32392"/>
  <c r="F218" i="32392"/>
  <c r="B219" i="32392"/>
  <c r="C219" i="32392"/>
  <c r="D219" i="32392"/>
  <c r="E219" i="32392"/>
  <c r="F219" i="32392"/>
  <c r="B220" i="32392"/>
  <c r="C220" i="32392"/>
  <c r="D220" i="32392"/>
  <c r="E220" i="32392"/>
  <c r="F220" i="32392"/>
  <c r="B221" i="32392"/>
  <c r="C221" i="32392"/>
  <c r="D221" i="32392"/>
  <c r="E221" i="32392"/>
  <c r="F221" i="32392"/>
  <c r="B222" i="32392"/>
  <c r="C222" i="32392"/>
  <c r="D222" i="32392"/>
  <c r="E222" i="32392"/>
  <c r="F222" i="32392"/>
  <c r="B223" i="32392"/>
  <c r="C223" i="32392"/>
  <c r="D223" i="32392"/>
  <c r="E223" i="32392"/>
  <c r="F223" i="32392"/>
  <c r="B224" i="32392"/>
  <c r="C224" i="32392"/>
  <c r="D224" i="32392"/>
  <c r="E224" i="32392"/>
  <c r="F224" i="32392"/>
  <c r="B225" i="32392"/>
  <c r="C225" i="32392"/>
  <c r="D225" i="32392"/>
  <c r="E225" i="32392"/>
  <c r="F225" i="32392"/>
  <c r="B226" i="32392"/>
  <c r="C226" i="32392"/>
  <c r="D226" i="32392"/>
  <c r="E226" i="32392"/>
  <c r="F226" i="32392"/>
  <c r="B227" i="32392"/>
  <c r="C227" i="32392"/>
  <c r="D227" i="32392"/>
  <c r="E227" i="32392"/>
  <c r="F227" i="32392"/>
  <c r="B228" i="32392"/>
  <c r="C228" i="32392"/>
  <c r="D228" i="32392"/>
  <c r="E228" i="32392"/>
  <c r="F228" i="32392"/>
  <c r="B229" i="32392"/>
  <c r="C229" i="32392"/>
  <c r="D229" i="32392"/>
  <c r="E229" i="32392"/>
  <c r="F229" i="32392"/>
  <c r="B230" i="32392"/>
  <c r="C230" i="32392"/>
  <c r="D230" i="32392"/>
  <c r="E230" i="32392"/>
  <c r="F230" i="32392"/>
  <c r="B231" i="32392"/>
  <c r="C231" i="32392"/>
  <c r="D231" i="32392"/>
  <c r="E231" i="32392"/>
  <c r="F231" i="32392"/>
  <c r="B232" i="32392"/>
  <c r="C232" i="32392"/>
  <c r="D232" i="32392"/>
  <c r="E232" i="32392"/>
  <c r="F232" i="32392"/>
  <c r="B233" i="32392"/>
  <c r="C233" i="32392"/>
  <c r="D233" i="32392"/>
  <c r="E233" i="32392"/>
  <c r="F233" i="32392"/>
  <c r="B234" i="32392"/>
  <c r="C234" i="32392"/>
  <c r="D234" i="32392"/>
  <c r="E234" i="32392"/>
  <c r="F234" i="32392"/>
  <c r="B235" i="32392"/>
  <c r="C235" i="32392"/>
  <c r="D235" i="32392"/>
  <c r="E235" i="32392"/>
  <c r="F235" i="32392"/>
  <c r="B236" i="32392"/>
  <c r="C236" i="32392"/>
  <c r="D236" i="32392"/>
  <c r="E236" i="32392"/>
  <c r="F236" i="32392"/>
  <c r="B237" i="32392"/>
  <c r="C237" i="32392"/>
  <c r="D237" i="32392"/>
  <c r="E237" i="32392"/>
  <c r="F237" i="32392"/>
  <c r="B238" i="32392"/>
  <c r="C238" i="32392"/>
  <c r="D238" i="32392"/>
  <c r="E238" i="32392"/>
  <c r="F238" i="32392"/>
  <c r="B239" i="32392"/>
  <c r="C239" i="32392"/>
  <c r="D239" i="32392"/>
  <c r="E239" i="32392"/>
  <c r="F239" i="32392"/>
  <c r="B240" i="32392"/>
  <c r="C240" i="32392"/>
  <c r="D240" i="32392"/>
  <c r="E240" i="32392"/>
  <c r="F240" i="32392"/>
  <c r="B241" i="32392"/>
  <c r="C241" i="32392"/>
  <c r="D241" i="32392"/>
  <c r="E241" i="32392"/>
  <c r="F241" i="32392"/>
  <c r="B242" i="32392"/>
  <c r="C242" i="32392"/>
  <c r="D242" i="32392"/>
  <c r="E242" i="32392"/>
  <c r="F242" i="32392"/>
  <c r="B243" i="32392"/>
  <c r="C243" i="32392"/>
  <c r="D243" i="32392"/>
  <c r="E243" i="32392"/>
  <c r="F243" i="32392"/>
  <c r="B244" i="32392"/>
  <c r="C244" i="32392"/>
  <c r="D244" i="32392"/>
  <c r="E244" i="32392"/>
  <c r="F244" i="32392"/>
  <c r="B245" i="32392"/>
  <c r="C245" i="32392"/>
  <c r="D245" i="32392"/>
  <c r="E245" i="32392"/>
  <c r="F245" i="32392"/>
  <c r="B246" i="32392"/>
  <c r="C246" i="32392"/>
  <c r="D246" i="32392"/>
  <c r="E246" i="32392"/>
  <c r="F246" i="32392"/>
  <c r="B247" i="32392"/>
  <c r="C247" i="32392"/>
  <c r="D247" i="32392"/>
  <c r="E247" i="32392"/>
  <c r="F247" i="32392"/>
  <c r="B248" i="32392"/>
  <c r="C248" i="32392"/>
  <c r="D248" i="32392"/>
  <c r="E248" i="32392"/>
  <c r="F248" i="32392"/>
  <c r="B249" i="32392"/>
  <c r="C249" i="32392"/>
  <c r="D249" i="32392"/>
  <c r="E249" i="32392"/>
  <c r="F249" i="32392"/>
  <c r="B250" i="32392"/>
  <c r="C250" i="32392"/>
  <c r="D250" i="32392"/>
  <c r="E250" i="32392"/>
  <c r="F250" i="32392"/>
  <c r="B251" i="32392"/>
  <c r="C251" i="32392"/>
  <c r="D251" i="32392"/>
  <c r="E251" i="32392"/>
  <c r="F251" i="32392"/>
  <c r="B252" i="32392"/>
  <c r="C252" i="32392"/>
  <c r="D252" i="32392"/>
  <c r="E252" i="32392"/>
  <c r="F252" i="32392"/>
  <c r="B253" i="32392"/>
  <c r="C253" i="32392"/>
  <c r="D253" i="32392"/>
  <c r="E253" i="32392"/>
  <c r="F253" i="32392"/>
  <c r="B254" i="32392"/>
  <c r="C254" i="32392"/>
  <c r="D254" i="32392"/>
  <c r="E254" i="32392"/>
  <c r="F254" i="32392"/>
  <c r="B255" i="32392"/>
  <c r="C255" i="32392"/>
  <c r="D255" i="32392"/>
  <c r="E255" i="32392"/>
  <c r="F255" i="32392"/>
  <c r="B256" i="32392"/>
  <c r="C256" i="32392"/>
  <c r="D256" i="32392"/>
  <c r="E256" i="32392"/>
  <c r="F256" i="32392"/>
  <c r="B257" i="32392"/>
  <c r="C257" i="32392"/>
  <c r="D257" i="32392"/>
  <c r="E257" i="32392"/>
  <c r="F257" i="32392"/>
  <c r="B258" i="32392"/>
  <c r="C258" i="32392"/>
  <c r="D258" i="32392"/>
  <c r="E258" i="32392"/>
  <c r="F258" i="32392"/>
  <c r="B259" i="32392"/>
  <c r="C259" i="32392"/>
  <c r="D259" i="32392"/>
  <c r="E259" i="32392"/>
  <c r="F259" i="32392"/>
  <c r="B260" i="32392"/>
  <c r="C260" i="32392"/>
  <c r="D260" i="32392"/>
  <c r="E260" i="32392"/>
  <c r="F260" i="32392"/>
  <c r="B261" i="32392"/>
  <c r="C261" i="32392"/>
  <c r="D261" i="32392"/>
  <c r="E261" i="32392"/>
  <c r="F261" i="32392"/>
  <c r="B262" i="32392"/>
  <c r="C262" i="32392"/>
  <c r="D262" i="32392"/>
  <c r="E262" i="32392"/>
  <c r="F262" i="32392"/>
  <c r="B263" i="32392"/>
  <c r="C263" i="32392"/>
  <c r="D263" i="32392"/>
  <c r="E263" i="32392"/>
  <c r="F263" i="32392"/>
  <c r="B264" i="32392"/>
  <c r="C264" i="32392"/>
  <c r="C271" i="32392" s="1"/>
  <c r="D264" i="32392"/>
  <c r="E264" i="32392"/>
  <c r="F264" i="32392"/>
  <c r="B265" i="32392"/>
  <c r="C265" i="32392"/>
  <c r="D265" i="32392"/>
  <c r="E265" i="32392"/>
  <c r="F265" i="32392"/>
  <c r="B266" i="32392"/>
  <c r="C266" i="32392"/>
  <c r="D266" i="32392"/>
  <c r="E266" i="32392"/>
  <c r="F266" i="32392"/>
  <c r="B267" i="32392"/>
  <c r="C267" i="32392"/>
  <c r="D267" i="32392"/>
  <c r="D271" i="32392" s="1"/>
  <c r="E267" i="32392"/>
  <c r="E271" i="32392" s="1"/>
  <c r="F267" i="32392"/>
  <c r="B268" i="32392"/>
  <c r="C268" i="32392"/>
  <c r="D268" i="32392"/>
  <c r="E268" i="32392"/>
  <c r="F268" i="32392"/>
  <c r="B271" i="32392"/>
  <c r="F271" i="32392"/>
  <c r="F272" i="32392"/>
  <c r="B6" i="32437"/>
  <c r="C6" i="32437"/>
  <c r="D6" i="32437"/>
  <c r="E6" i="32437"/>
  <c r="B7" i="32437"/>
  <c r="F7" i="32437" s="1"/>
  <c r="C7" i="32437"/>
  <c r="D7" i="32437"/>
  <c r="E7" i="32437"/>
  <c r="B8" i="32437"/>
  <c r="F8" i="32437" s="1"/>
  <c r="C8" i="32437"/>
  <c r="D8" i="32437"/>
  <c r="E8" i="32437"/>
  <c r="B9" i="32437"/>
  <c r="F9" i="32437" s="1"/>
  <c r="C9" i="32437"/>
  <c r="D9" i="32437"/>
  <c r="E9" i="32437"/>
  <c r="B10" i="32437"/>
  <c r="C10" i="32437"/>
  <c r="D10" i="32437"/>
  <c r="E10" i="32437"/>
  <c r="B11" i="32437"/>
  <c r="C11" i="32437"/>
  <c r="D11" i="32437"/>
  <c r="E11" i="32437"/>
  <c r="B12" i="32437"/>
  <c r="F12" i="32437" s="1"/>
  <c r="C12" i="32437"/>
  <c r="D12" i="32437"/>
  <c r="E12" i="32437"/>
  <c r="B13" i="32437"/>
  <c r="F13" i="32437" s="1"/>
  <c r="H13" i="32437" s="1"/>
  <c r="C13" i="32437"/>
  <c r="D13" i="32437"/>
  <c r="E13" i="32437"/>
  <c r="B14" i="32437"/>
  <c r="C14" i="32437"/>
  <c r="D14" i="32437"/>
  <c r="E14" i="32437"/>
  <c r="B15" i="32437"/>
  <c r="C15" i="32437"/>
  <c r="D15" i="32437"/>
  <c r="E15" i="32437"/>
  <c r="B16" i="32437"/>
  <c r="F16" i="32437" s="1"/>
  <c r="C16" i="32437"/>
  <c r="D16" i="32437"/>
  <c r="E16" i="32437"/>
  <c r="B17" i="32437"/>
  <c r="C17" i="32437"/>
  <c r="D17" i="32437"/>
  <c r="E17" i="32437"/>
  <c r="B18" i="32437"/>
  <c r="F18" i="32437" s="1"/>
  <c r="C18" i="32437"/>
  <c r="D18" i="32437"/>
  <c r="E18" i="32437"/>
  <c r="B19" i="32437"/>
  <c r="C19" i="32437"/>
  <c r="D19" i="32437"/>
  <c r="E19" i="32437"/>
  <c r="B20" i="32437"/>
  <c r="C20" i="32437"/>
  <c r="D20" i="32437"/>
  <c r="E20" i="32437"/>
  <c r="B21" i="32437"/>
  <c r="C21" i="32437"/>
  <c r="D21" i="32437"/>
  <c r="E21" i="32437"/>
  <c r="H21" i="32437" s="1"/>
  <c r="B22" i="32437"/>
  <c r="F22" i="32437" s="1"/>
  <c r="I23" i="32437" s="1"/>
  <c r="J23" i="32437" s="1"/>
  <c r="C22" i="32437"/>
  <c r="D22" i="32437"/>
  <c r="E22" i="32437"/>
  <c r="B23" i="32437"/>
  <c r="C23" i="32437"/>
  <c r="D23" i="32437"/>
  <c r="E23" i="32437"/>
  <c r="B24" i="32437"/>
  <c r="C24" i="32437"/>
  <c r="D24" i="32437"/>
  <c r="E24" i="32437"/>
  <c r="B25" i="32437"/>
  <c r="F25" i="32437" s="1"/>
  <c r="C25" i="32437"/>
  <c r="D25" i="32437"/>
  <c r="E25" i="32437"/>
  <c r="B26" i="32437"/>
  <c r="C26" i="32437"/>
  <c r="D26" i="32437"/>
  <c r="E26" i="32437"/>
  <c r="B27" i="32437"/>
  <c r="F27" i="32437" s="1"/>
  <c r="C27" i="32437"/>
  <c r="D27" i="32437"/>
  <c r="E27" i="32437"/>
  <c r="B28" i="32437"/>
  <c r="F28" i="32437" s="1"/>
  <c r="H28" i="32437" s="1"/>
  <c r="C28" i="32437"/>
  <c r="D28" i="32437"/>
  <c r="E28" i="32437"/>
  <c r="B29" i="32437"/>
  <c r="C29" i="32437"/>
  <c r="D29" i="32437"/>
  <c r="E29" i="32437"/>
  <c r="B30" i="32437"/>
  <c r="F30" i="32437" s="1"/>
  <c r="C30" i="32437"/>
  <c r="D30" i="32437"/>
  <c r="E30" i="32437"/>
  <c r="B31" i="32437"/>
  <c r="C31" i="32437"/>
  <c r="D31" i="32437"/>
  <c r="E31" i="32437"/>
  <c r="B32" i="32437"/>
  <c r="F32" i="32437" s="1"/>
  <c r="H32" i="32437" s="1"/>
  <c r="C32" i="32437"/>
  <c r="D32" i="32437"/>
  <c r="E32" i="32437"/>
  <c r="B33" i="32437"/>
  <c r="F33" i="32437" s="1"/>
  <c r="C33" i="32437"/>
  <c r="D33" i="32437"/>
  <c r="E33" i="32437"/>
  <c r="B34" i="32437"/>
  <c r="F34" i="32437" s="1"/>
  <c r="C34" i="32437"/>
  <c r="D34" i="32437"/>
  <c r="E34" i="32437"/>
  <c r="B35" i="32437"/>
  <c r="F35" i="32437" s="1"/>
  <c r="C35" i="32437"/>
  <c r="D35" i="32437"/>
  <c r="E35" i="32437"/>
  <c r="B36" i="32437"/>
  <c r="C36" i="32437"/>
  <c r="D36" i="32437"/>
  <c r="E36" i="32437"/>
  <c r="B37" i="32437"/>
  <c r="F37" i="32437" s="1"/>
  <c r="C37" i="32437"/>
  <c r="D37" i="32437"/>
  <c r="E37" i="32437"/>
  <c r="B38" i="32437"/>
  <c r="C38" i="32437"/>
  <c r="D38" i="32437"/>
  <c r="E38" i="32437"/>
  <c r="B39" i="32437"/>
  <c r="F39" i="32437" s="1"/>
  <c r="C39" i="32437"/>
  <c r="D39" i="32437"/>
  <c r="E39" i="32437"/>
  <c r="B40" i="32437"/>
  <c r="F40" i="32437" s="1"/>
  <c r="C40" i="32437"/>
  <c r="D40" i="32437"/>
  <c r="E40" i="32437"/>
  <c r="B41" i="32437"/>
  <c r="C41" i="32437"/>
  <c r="D41" i="32437"/>
  <c r="E41" i="32437"/>
  <c r="B42" i="32437"/>
  <c r="F42" i="32437" s="1"/>
  <c r="C42" i="32437"/>
  <c r="D42" i="32437"/>
  <c r="E42" i="32437"/>
  <c r="B43" i="32437"/>
  <c r="C43" i="32437"/>
  <c r="D43" i="32437"/>
  <c r="E43" i="32437"/>
  <c r="B44" i="32437"/>
  <c r="F44" i="32437" s="1"/>
  <c r="H44" i="32437" s="1"/>
  <c r="C44" i="32437"/>
  <c r="D44" i="32437"/>
  <c r="E44" i="32437"/>
  <c r="B45" i="32437"/>
  <c r="F45" i="32437" s="1"/>
  <c r="C45" i="32437"/>
  <c r="D45" i="32437"/>
  <c r="E45" i="32437"/>
  <c r="B46" i="32437"/>
  <c r="F46" i="32437" s="1"/>
  <c r="H46" i="32437" s="1"/>
  <c r="C46" i="32437"/>
  <c r="D46" i="32437"/>
  <c r="E46" i="32437"/>
  <c r="B47" i="32437"/>
  <c r="C47" i="32437"/>
  <c r="D47" i="32437"/>
  <c r="E47" i="32437"/>
  <c r="B48" i="32437"/>
  <c r="C48" i="32437"/>
  <c r="D48" i="32437"/>
  <c r="E48" i="32437"/>
  <c r="B49" i="32437"/>
  <c r="F49" i="32437" s="1"/>
  <c r="C49" i="32437"/>
  <c r="D49" i="32437"/>
  <c r="E49" i="32437"/>
  <c r="B50" i="32437"/>
  <c r="F50" i="32437" s="1"/>
  <c r="C50" i="32437"/>
  <c r="D50" i="32437"/>
  <c r="E50" i="32437"/>
  <c r="B51" i="32437"/>
  <c r="F51" i="32437" s="1"/>
  <c r="H51" i="32437" s="1"/>
  <c r="C51" i="32437"/>
  <c r="D51" i="32437"/>
  <c r="E51" i="32437"/>
  <c r="B52" i="32437"/>
  <c r="C52" i="32437"/>
  <c r="D52" i="32437"/>
  <c r="E52" i="32437"/>
  <c r="B53" i="32437"/>
  <c r="C53" i="32437"/>
  <c r="D53" i="32437"/>
  <c r="E53" i="32437"/>
  <c r="B54" i="32437"/>
  <c r="F54" i="32437" s="1"/>
  <c r="C54" i="32437"/>
  <c r="D54" i="32437"/>
  <c r="E54" i="32437"/>
  <c r="B55" i="32437"/>
  <c r="F55" i="32437" s="1"/>
  <c r="C55" i="32437"/>
  <c r="D55" i="32437"/>
  <c r="E55" i="32437"/>
  <c r="B56" i="32437"/>
  <c r="F56" i="32437" s="1"/>
  <c r="C56" i="32437"/>
  <c r="D56" i="32437"/>
  <c r="E56" i="32437"/>
  <c r="B57" i="32437"/>
  <c r="C57" i="32437"/>
  <c r="D57" i="32437"/>
  <c r="E57" i="32437"/>
  <c r="B58" i="32437"/>
  <c r="C58" i="32437"/>
  <c r="D58" i="32437"/>
  <c r="E58" i="32437"/>
  <c r="B59" i="32437"/>
  <c r="F59" i="32437" s="1"/>
  <c r="C59" i="32437"/>
  <c r="D59" i="32437"/>
  <c r="E59" i="32437"/>
  <c r="B60" i="32437"/>
  <c r="F60" i="32437" s="1"/>
  <c r="H60" i="32437" s="1"/>
  <c r="C60" i="32437"/>
  <c r="D60" i="32437"/>
  <c r="E60" i="32437"/>
  <c r="B61" i="32437"/>
  <c r="C61" i="32437"/>
  <c r="D61" i="32437"/>
  <c r="E61" i="32437"/>
  <c r="B62" i="32437"/>
  <c r="F62" i="32437" s="1"/>
  <c r="C62" i="32437"/>
  <c r="D62" i="32437"/>
  <c r="E62" i="32437"/>
  <c r="B63" i="32437"/>
  <c r="C63" i="32437"/>
  <c r="D63" i="32437"/>
  <c r="E63" i="32437"/>
  <c r="B64" i="32437"/>
  <c r="F64" i="32437" s="1"/>
  <c r="C64" i="32437"/>
  <c r="D64" i="32437"/>
  <c r="E64" i="32437"/>
  <c r="B65" i="32437"/>
  <c r="F65" i="32437" s="1"/>
  <c r="H65" i="32437" s="1"/>
  <c r="C65" i="32437"/>
  <c r="D65" i="32437"/>
  <c r="E65" i="32437"/>
  <c r="B66" i="32437"/>
  <c r="F66" i="32437" s="1"/>
  <c r="C66" i="32437"/>
  <c r="D66" i="32437"/>
  <c r="E66" i="32437"/>
  <c r="B67" i="32437"/>
  <c r="B70" i="32437" s="1"/>
  <c r="C67" i="32437"/>
  <c r="D67" i="32437"/>
  <c r="E67" i="32437"/>
  <c r="B68" i="32437"/>
  <c r="C68" i="32437"/>
  <c r="C71" i="32437" s="1"/>
  <c r="D68" i="32437"/>
  <c r="E68" i="32437"/>
  <c r="E71" i="32437" s="1"/>
  <c r="F6" i="32437"/>
  <c r="I14" i="32437" s="1"/>
  <c r="J14" i="32437" s="1"/>
  <c r="F10" i="32437"/>
  <c r="H10" i="32437"/>
  <c r="F11" i="32437"/>
  <c r="F14" i="32437"/>
  <c r="H14" i="32437" s="1"/>
  <c r="F15" i="32437"/>
  <c r="H15" i="32437" s="1"/>
  <c r="F17" i="32437"/>
  <c r="F19" i="32437"/>
  <c r="F20" i="32437"/>
  <c r="F21" i="32437"/>
  <c r="F23" i="32437"/>
  <c r="H23" i="32437" s="1"/>
  <c r="F24" i="32437"/>
  <c r="H24" i="32437" s="1"/>
  <c r="F26" i="32437"/>
  <c r="F29" i="32437"/>
  <c r="F31" i="32437"/>
  <c r="H31" i="32437" s="1"/>
  <c r="F36" i="32437"/>
  <c r="F38" i="32437"/>
  <c r="H38" i="32437" s="1"/>
  <c r="F41" i="32437"/>
  <c r="F43" i="32437"/>
  <c r="H43" i="32437" s="1"/>
  <c r="F47" i="32437"/>
  <c r="F48" i="32437"/>
  <c r="F52" i="32437"/>
  <c r="H52" i="32437" s="1"/>
  <c r="F53" i="32437"/>
  <c r="H53" i="32437" s="1"/>
  <c r="F57" i="32437"/>
  <c r="F58" i="32437"/>
  <c r="F61" i="32437"/>
  <c r="F63" i="32437"/>
  <c r="H63" i="32437" s="1"/>
  <c r="F67" i="32437"/>
  <c r="F68" i="32437"/>
  <c r="H68" i="32437" s="1"/>
  <c r="D70" i="32437"/>
  <c r="B71" i="32437"/>
  <c r="D71" i="32437"/>
  <c r="I49" i="32437" l="1"/>
  <c r="J49" i="32437" s="1"/>
  <c r="H57" i="32437"/>
  <c r="C70" i="32437"/>
  <c r="H64" i="32437"/>
  <c r="H56" i="32437"/>
  <c r="H49" i="32437"/>
  <c r="H20" i="32437"/>
  <c r="H18" i="32437"/>
  <c r="H66" i="32437"/>
  <c r="H62" i="32437"/>
  <c r="H59" i="32437"/>
  <c r="H54" i="32437"/>
  <c r="H45" i="32437"/>
  <c r="H42" i="32437"/>
  <c r="H40" i="32437"/>
  <c r="H37" i="32437"/>
  <c r="H35" i="32437"/>
  <c r="H33" i="32437"/>
  <c r="H30" i="32437"/>
  <c r="H27" i="32437"/>
  <c r="H25" i="32437"/>
  <c r="H16" i="32437"/>
  <c r="H12" i="32437"/>
  <c r="H9" i="32437"/>
  <c r="H7" i="32437"/>
  <c r="E70" i="32437"/>
  <c r="I64" i="32437"/>
  <c r="J64" i="32437" s="1"/>
  <c r="H50" i="32437"/>
  <c r="I52" i="32437"/>
  <c r="J52" i="32437" s="1"/>
  <c r="H22" i="32437"/>
  <c r="H67" i="32437"/>
  <c r="I57" i="32437"/>
  <c r="J57" i="32437" s="1"/>
  <c r="H48" i="32437"/>
  <c r="H19" i="32437"/>
  <c r="H17" i="32437"/>
  <c r="H61" i="32437"/>
  <c r="H58" i="32437"/>
  <c r="H41" i="32437"/>
  <c r="H39" i="32437"/>
  <c r="H36" i="32437"/>
  <c r="H34" i="32437"/>
  <c r="H29" i="32437"/>
  <c r="H26" i="32437"/>
  <c r="H11" i="32437"/>
  <c r="H8" i="32437"/>
  <c r="H6" i="32437"/>
  <c r="I45" i="32437"/>
  <c r="J45" i="32437" s="1"/>
  <c r="F70" i="32437"/>
  <c r="H55" i="32437"/>
  <c r="H47" i="32437"/>
  <c r="I40" i="32437"/>
  <c r="J40" i="32437" s="1"/>
  <c r="I34" i="32437"/>
  <c r="J34" i="32437" s="1"/>
  <c r="I18" i="32437"/>
  <c r="J18" i="32437" s="1"/>
  <c r="K270" i="32454" l="1"/>
  <c r="J270" i="32454"/>
  <c r="I181" i="32406" l="1"/>
  <c r="H181" i="32406"/>
  <c r="G181" i="32406"/>
  <c r="B30" i="32461"/>
  <c r="C262" i="10" s="1"/>
  <c r="C30" i="32461"/>
  <c r="E30" i="32461"/>
  <c r="F30" i="32461"/>
  <c r="H30" i="32461"/>
  <c r="G262" i="10" l="1"/>
  <c r="F262" i="10"/>
  <c r="D181" i="32406"/>
  <c r="F181" i="32406"/>
  <c r="F17" i="32459" l="1"/>
  <c r="F18" i="32459"/>
  <c r="F19" i="32459"/>
  <c r="F20" i="32459"/>
  <c r="F21" i="32459"/>
  <c r="F22" i="32459"/>
  <c r="F23" i="32459"/>
  <c r="F24" i="32459"/>
  <c r="F25" i="32459"/>
  <c r="F26" i="32459"/>
  <c r="F27" i="32459"/>
  <c r="F28" i="32459"/>
  <c r="F29" i="32459"/>
  <c r="I106" i="32401"/>
  <c r="J106" i="32401"/>
  <c r="G163" i="32467"/>
  <c r="F163" i="32467"/>
  <c r="E163" i="32467"/>
  <c r="D163" i="32467"/>
  <c r="C163" i="32467"/>
  <c r="C151" i="32467"/>
  <c r="K269" i="32454" l="1"/>
  <c r="J269" i="32454"/>
  <c r="C260" i="10"/>
  <c r="F260" i="10" s="1"/>
  <c r="I180" i="32406"/>
  <c r="H180" i="32406"/>
  <c r="G180" i="32406"/>
  <c r="F180" i="32406" s="1"/>
  <c r="C261" i="10"/>
  <c r="I105" i="32401"/>
  <c r="J105" i="32401"/>
  <c r="C150" i="32467"/>
  <c r="G165" i="32467"/>
  <c r="F165" i="32467"/>
  <c r="D165" i="32467"/>
  <c r="I94" i="32401"/>
  <c r="I95" i="32401"/>
  <c r="I96" i="32401"/>
  <c r="I97" i="32401"/>
  <c r="I98" i="32401"/>
  <c r="I99" i="32401"/>
  <c r="I100" i="32401"/>
  <c r="I101" i="32401"/>
  <c r="I102" i="32401"/>
  <c r="I103" i="32401"/>
  <c r="G179" i="32406"/>
  <c r="G173" i="32406"/>
  <c r="G10" i="32406"/>
  <c r="F14" i="32459"/>
  <c r="F15" i="32459"/>
  <c r="F16" i="32459"/>
  <c r="C33" i="32414"/>
  <c r="D169" i="10"/>
  <c r="D170" i="10"/>
  <c r="E170" i="10"/>
  <c r="D171" i="10"/>
  <c r="E171" i="10"/>
  <c r="D172" i="10"/>
  <c r="E172" i="10"/>
  <c r="D173" i="10"/>
  <c r="E173" i="10"/>
  <c r="D174" i="10"/>
  <c r="E174" i="10"/>
  <c r="D175" i="10"/>
  <c r="E175" i="10"/>
  <c r="D176" i="10"/>
  <c r="E176" i="10"/>
  <c r="D177" i="10"/>
  <c r="E177" i="10"/>
  <c r="D178" i="10"/>
  <c r="E178" i="10"/>
  <c r="D179" i="10"/>
  <c r="E179" i="10"/>
  <c r="D180" i="10"/>
  <c r="E180" i="10"/>
  <c r="I179" i="32406"/>
  <c r="H179" i="32406"/>
  <c r="F179" i="32406"/>
  <c r="D179" i="32406"/>
  <c r="D260" i="10"/>
  <c r="J104" i="32401"/>
  <c r="C148" i="32467"/>
  <c r="G148" i="32467" s="1"/>
  <c r="K268" i="32454"/>
  <c r="J268" i="32454"/>
  <c r="C147" i="32467"/>
  <c r="I177" i="32406"/>
  <c r="H177" i="32406"/>
  <c r="G177" i="32406"/>
  <c r="F177" i="32406" s="1"/>
  <c r="G258" i="10"/>
  <c r="F258" i="10"/>
  <c r="J103" i="32401"/>
  <c r="K266" i="32454"/>
  <c r="J266" i="32454"/>
  <c r="J265" i="32454"/>
  <c r="K265" i="32454"/>
  <c r="J107" i="32401"/>
  <c r="I176" i="32406"/>
  <c r="H176" i="32406"/>
  <c r="G176" i="32406"/>
  <c r="F176" i="32406" s="1"/>
  <c r="D258" i="10"/>
  <c r="E258" i="10"/>
  <c r="G257" i="10"/>
  <c r="F257" i="10"/>
  <c r="J102" i="32401"/>
  <c r="C146" i="32467"/>
  <c r="D146" i="32467" s="1"/>
  <c r="D147" i="32467"/>
  <c r="I175" i="32406"/>
  <c r="H175" i="32406"/>
  <c r="G175" i="32406"/>
  <c r="D175" i="32406" s="1"/>
  <c r="D257" i="10"/>
  <c r="E257" i="10"/>
  <c r="G256" i="10"/>
  <c r="F256" i="10"/>
  <c r="J101" i="32401"/>
  <c r="C145" i="32467"/>
  <c r="K264" i="32454"/>
  <c r="J264" i="32454"/>
  <c r="K263" i="32454"/>
  <c r="J263" i="32454"/>
  <c r="C144" i="32467"/>
  <c r="D145" i="32467"/>
  <c r="I174" i="32406"/>
  <c r="H174" i="32406"/>
  <c r="G174" i="32406"/>
  <c r="D256" i="10"/>
  <c r="E256" i="10"/>
  <c r="F174" i="32406"/>
  <c r="G255" i="10"/>
  <c r="F255" i="10"/>
  <c r="J100" i="32401"/>
  <c r="I173" i="32406"/>
  <c r="H173" i="32406"/>
  <c r="D173" i="32406"/>
  <c r="F173" i="32406"/>
  <c r="F254" i="10"/>
  <c r="D255" i="10"/>
  <c r="E255" i="10"/>
  <c r="G254" i="10"/>
  <c r="J99" i="32401"/>
  <c r="C143" i="32467"/>
  <c r="D143" i="32467" s="1"/>
  <c r="J262" i="32454"/>
  <c r="K262" i="32454"/>
  <c r="K261" i="32454"/>
  <c r="J261" i="32454"/>
  <c r="G172" i="32406"/>
  <c r="F172" i="32406" s="1"/>
  <c r="G159" i="32406"/>
  <c r="I172" i="32406"/>
  <c r="H172" i="32406"/>
  <c r="D254" i="10"/>
  <c r="E254" i="10"/>
  <c r="G253" i="10"/>
  <c r="F253" i="10"/>
  <c r="J98" i="32401"/>
  <c r="C142" i="32467"/>
  <c r="G89" i="32406"/>
  <c r="D89" i="32406" s="1"/>
  <c r="K260" i="32454"/>
  <c r="J260" i="32454"/>
  <c r="I171" i="32406"/>
  <c r="H171" i="32406"/>
  <c r="G171" i="32406"/>
  <c r="D171" i="32406" s="1"/>
  <c r="J97" i="32401"/>
  <c r="C141" i="32467"/>
  <c r="I170" i="32406"/>
  <c r="H170" i="32406"/>
  <c r="G170" i="32406"/>
  <c r="J170" i="32406" s="1"/>
  <c r="J96" i="32401"/>
  <c r="C140" i="32467"/>
  <c r="K259" i="32454"/>
  <c r="J259" i="32454"/>
  <c r="E168" i="32397"/>
  <c r="E200" i="32464"/>
  <c r="E200" i="32465"/>
  <c r="E200" i="32466"/>
  <c r="E200" i="32467"/>
  <c r="E189" i="32459"/>
  <c r="E187" i="32460"/>
  <c r="E174" i="32461"/>
  <c r="E187" i="32469"/>
  <c r="E187" i="32468"/>
  <c r="E187" i="32414"/>
  <c r="E198" i="32401"/>
  <c r="E187" i="32437"/>
  <c r="E167" i="32397"/>
  <c r="E199" i="32464"/>
  <c r="E199" i="32465"/>
  <c r="E199" i="32466"/>
  <c r="E199" i="32467"/>
  <c r="E188" i="32459"/>
  <c r="E186" i="32460"/>
  <c r="E173" i="32461"/>
  <c r="E186" i="32469"/>
  <c r="E186" i="32468"/>
  <c r="E186" i="32414"/>
  <c r="E197" i="32401"/>
  <c r="E186" i="32437"/>
  <c r="C172" i="32397"/>
  <c r="C204" i="32464"/>
  <c r="C204" i="32465"/>
  <c r="C204" i="32466"/>
  <c r="C204" i="32467"/>
  <c r="C193" i="32459"/>
  <c r="C191" i="32460"/>
  <c r="C178" i="32461"/>
  <c r="C191" i="32469"/>
  <c r="C191" i="32468"/>
  <c r="C191" i="32414"/>
  <c r="C202" i="32401"/>
  <c r="C191" i="32437"/>
  <c r="C171" i="32397"/>
  <c r="C203" i="32464"/>
  <c r="C203" i="32465"/>
  <c r="C203" i="32466"/>
  <c r="C203" i="32467"/>
  <c r="C192" i="32459"/>
  <c r="C190" i="32460"/>
  <c r="C177" i="32461"/>
  <c r="C190" i="32469"/>
  <c r="C190" i="32468"/>
  <c r="C190" i="32414"/>
  <c r="C201" i="32401"/>
  <c r="C190" i="32437"/>
  <c r="K258" i="32454"/>
  <c r="J258" i="32454"/>
  <c r="G251" i="10"/>
  <c r="C139" i="32467"/>
  <c r="E140" i="32467" s="1"/>
  <c r="I169" i="32406"/>
  <c r="H169" i="32406"/>
  <c r="G169" i="32406"/>
  <c r="G250" i="10"/>
  <c r="J95" i="32401"/>
  <c r="A236" i="10"/>
  <c r="K257" i="32454"/>
  <c r="J257" i="32454"/>
  <c r="I168" i="32406"/>
  <c r="H168" i="32406"/>
  <c r="G168" i="32406"/>
  <c r="J181" i="32406" s="1"/>
  <c r="D250" i="10"/>
  <c r="J94" i="32401"/>
  <c r="C138" i="32467"/>
  <c r="K256" i="32454"/>
  <c r="J256" i="32454"/>
  <c r="D156" i="10"/>
  <c r="D145" i="10"/>
  <c r="D146" i="10"/>
  <c r="D147" i="10"/>
  <c r="D148" i="10"/>
  <c r="D149" i="10"/>
  <c r="D150" i="10"/>
  <c r="D151" i="10"/>
  <c r="D152" i="10"/>
  <c r="D153" i="10"/>
  <c r="D154" i="10"/>
  <c r="D157" i="10"/>
  <c r="D158" i="10"/>
  <c r="D159" i="10"/>
  <c r="D160" i="10"/>
  <c r="D161" i="10"/>
  <c r="D162" i="10"/>
  <c r="D163" i="10"/>
  <c r="D164" i="10"/>
  <c r="D165" i="10"/>
  <c r="D166" i="10"/>
  <c r="D167" i="10"/>
  <c r="C137" i="32467"/>
  <c r="I167" i="32406"/>
  <c r="H167" i="32406"/>
  <c r="G167" i="32406"/>
  <c r="F167" i="32406" s="1"/>
  <c r="G248" i="10"/>
  <c r="J93" i="32401"/>
  <c r="I86" i="32401"/>
  <c r="I87" i="32401"/>
  <c r="I88" i="32401"/>
  <c r="I89" i="32401"/>
  <c r="I90" i="32401"/>
  <c r="I91" i="32401"/>
  <c r="K255" i="32454"/>
  <c r="J255" i="32454"/>
  <c r="G245" i="10"/>
  <c r="F245" i="10"/>
  <c r="E245" i="10"/>
  <c r="D245" i="10"/>
  <c r="G244" i="10"/>
  <c r="F244" i="10"/>
  <c r="E244" i="10"/>
  <c r="D244" i="10"/>
  <c r="G243" i="10"/>
  <c r="F243" i="10"/>
  <c r="E243" i="10"/>
  <c r="D243" i="10"/>
  <c r="G242" i="10"/>
  <c r="F242" i="10"/>
  <c r="E242" i="10"/>
  <c r="D242" i="10"/>
  <c r="G241" i="10"/>
  <c r="F241" i="10"/>
  <c r="E241" i="10"/>
  <c r="D241" i="10"/>
  <c r="G240" i="10"/>
  <c r="F240" i="10"/>
  <c r="E240" i="10"/>
  <c r="D240" i="10"/>
  <c r="G239" i="10"/>
  <c r="F239" i="10"/>
  <c r="E239" i="10"/>
  <c r="D239" i="10"/>
  <c r="G238" i="10"/>
  <c r="F238" i="10"/>
  <c r="E238" i="10"/>
  <c r="D238" i="10"/>
  <c r="G237" i="10"/>
  <c r="F237" i="10"/>
  <c r="E237" i="10"/>
  <c r="D237" i="10"/>
  <c r="G236" i="10"/>
  <c r="F236" i="10"/>
  <c r="E236" i="10"/>
  <c r="D236" i="10"/>
  <c r="G235" i="10"/>
  <c r="F235" i="10"/>
  <c r="E235" i="10"/>
  <c r="D235" i="10"/>
  <c r="G234" i="10"/>
  <c r="F234" i="10"/>
  <c r="E234" i="10"/>
  <c r="D234" i="10"/>
  <c r="G232" i="10"/>
  <c r="F232" i="10"/>
  <c r="E232" i="10"/>
  <c r="D232" i="10"/>
  <c r="G231" i="10"/>
  <c r="F231" i="10"/>
  <c r="E231" i="10"/>
  <c r="D231" i="10"/>
  <c r="G230" i="10"/>
  <c r="F230" i="10"/>
  <c r="E230" i="10"/>
  <c r="D230" i="10"/>
  <c r="G229" i="10"/>
  <c r="F229" i="10"/>
  <c r="E229" i="10"/>
  <c r="D229" i="10"/>
  <c r="G228" i="10"/>
  <c r="F228" i="10"/>
  <c r="E228" i="10"/>
  <c r="D228" i="10"/>
  <c r="G227" i="10"/>
  <c r="F227" i="10"/>
  <c r="E227" i="10"/>
  <c r="D227" i="10"/>
  <c r="G226" i="10"/>
  <c r="F226" i="10"/>
  <c r="E226" i="10"/>
  <c r="D226" i="10"/>
  <c r="G225" i="10"/>
  <c r="F225" i="10"/>
  <c r="E225" i="10"/>
  <c r="D225" i="10"/>
  <c r="G224" i="10"/>
  <c r="F224" i="10"/>
  <c r="E224" i="10"/>
  <c r="D224" i="10"/>
  <c r="G223" i="10"/>
  <c r="F223" i="10"/>
  <c r="E223" i="10"/>
  <c r="D223" i="10"/>
  <c r="G222" i="10"/>
  <c r="F222" i="10"/>
  <c r="E222" i="10"/>
  <c r="D222" i="10"/>
  <c r="G221" i="10"/>
  <c r="F221" i="10"/>
  <c r="E221" i="10"/>
  <c r="D221" i="10"/>
  <c r="G219" i="10"/>
  <c r="F219" i="10"/>
  <c r="E219" i="10"/>
  <c r="D219" i="10"/>
  <c r="G218" i="10"/>
  <c r="F218" i="10"/>
  <c r="E218" i="10"/>
  <c r="D218" i="10"/>
  <c r="G217" i="10"/>
  <c r="F217" i="10"/>
  <c r="E217" i="10"/>
  <c r="D217" i="10"/>
  <c r="G216" i="10"/>
  <c r="F216" i="10"/>
  <c r="E216" i="10"/>
  <c r="D216" i="10"/>
  <c r="G215" i="10"/>
  <c r="F215" i="10"/>
  <c r="E215" i="10"/>
  <c r="D215" i="10"/>
  <c r="G214" i="10"/>
  <c r="F214" i="10"/>
  <c r="E214" i="10"/>
  <c r="D214" i="10"/>
  <c r="G213" i="10"/>
  <c r="F213" i="10"/>
  <c r="E213" i="10"/>
  <c r="D213" i="10"/>
  <c r="G212" i="10"/>
  <c r="F212" i="10"/>
  <c r="E212" i="10"/>
  <c r="D212" i="10"/>
  <c r="G211" i="10"/>
  <c r="F211" i="10"/>
  <c r="E211" i="10"/>
  <c r="D211" i="10"/>
  <c r="G210" i="10"/>
  <c r="F210" i="10"/>
  <c r="E210" i="10"/>
  <c r="D210" i="10"/>
  <c r="G209" i="10"/>
  <c r="F209" i="10"/>
  <c r="E209" i="10"/>
  <c r="D209" i="10"/>
  <c r="G208" i="10"/>
  <c r="F208" i="10"/>
  <c r="E208" i="10"/>
  <c r="D208" i="10"/>
  <c r="G206" i="10"/>
  <c r="F206" i="10"/>
  <c r="E206" i="10"/>
  <c r="D206" i="10"/>
  <c r="G205" i="10"/>
  <c r="F205" i="10"/>
  <c r="E205" i="10"/>
  <c r="D205" i="10"/>
  <c r="G204" i="10"/>
  <c r="F204" i="10"/>
  <c r="E204" i="10"/>
  <c r="D204" i="10"/>
  <c r="G203" i="10"/>
  <c r="F203" i="10"/>
  <c r="E203" i="10"/>
  <c r="D203" i="10"/>
  <c r="G202" i="10"/>
  <c r="F202" i="10"/>
  <c r="E202" i="10"/>
  <c r="D202" i="10"/>
  <c r="G201" i="10"/>
  <c r="F201" i="10"/>
  <c r="E201" i="10"/>
  <c r="D201" i="10"/>
  <c r="G200" i="10"/>
  <c r="F200" i="10"/>
  <c r="E200" i="10"/>
  <c r="D200" i="10"/>
  <c r="G199" i="10"/>
  <c r="F199" i="10"/>
  <c r="E199" i="10"/>
  <c r="D199" i="10"/>
  <c r="G198" i="10"/>
  <c r="F198" i="10"/>
  <c r="E198" i="10"/>
  <c r="D198" i="10"/>
  <c r="G197" i="10"/>
  <c r="F197" i="10"/>
  <c r="E197" i="10"/>
  <c r="D197" i="10"/>
  <c r="G196" i="10"/>
  <c r="F196" i="10"/>
  <c r="E196" i="10"/>
  <c r="D196" i="10"/>
  <c r="G195" i="10"/>
  <c r="F195" i="10"/>
  <c r="E195" i="10"/>
  <c r="D195" i="10"/>
  <c r="G193" i="10"/>
  <c r="F193" i="10"/>
  <c r="E193" i="10"/>
  <c r="D193" i="10"/>
  <c r="G192" i="10"/>
  <c r="F192" i="10"/>
  <c r="E192" i="10"/>
  <c r="D192" i="10"/>
  <c r="G191" i="10"/>
  <c r="F191" i="10"/>
  <c r="E191" i="10"/>
  <c r="D191" i="10"/>
  <c r="G190" i="10"/>
  <c r="F190" i="10"/>
  <c r="E190" i="10"/>
  <c r="D190" i="10"/>
  <c r="G189" i="10"/>
  <c r="F189" i="10"/>
  <c r="E189" i="10"/>
  <c r="D189" i="10"/>
  <c r="G188" i="10"/>
  <c r="F188" i="10"/>
  <c r="E188" i="10"/>
  <c r="D188" i="10"/>
  <c r="G187" i="10"/>
  <c r="F187" i="10"/>
  <c r="E187" i="10"/>
  <c r="D187" i="10"/>
  <c r="G186" i="10"/>
  <c r="F186" i="10"/>
  <c r="E186" i="10"/>
  <c r="D186" i="10"/>
  <c r="G185" i="10"/>
  <c r="F185" i="10"/>
  <c r="E185" i="10"/>
  <c r="D185" i="10"/>
  <c r="G184" i="10"/>
  <c r="F184" i="10"/>
  <c r="E184" i="10"/>
  <c r="D184" i="10"/>
  <c r="G183" i="10"/>
  <c r="F183" i="10"/>
  <c r="E183" i="10"/>
  <c r="D183" i="10"/>
  <c r="G182" i="10"/>
  <c r="F182" i="10"/>
  <c r="E182" i="10"/>
  <c r="D182" i="10"/>
  <c r="F157" i="10"/>
  <c r="F158" i="10"/>
  <c r="F159" i="10"/>
  <c r="F160" i="10"/>
  <c r="F161" i="10"/>
  <c r="F162" i="10"/>
  <c r="F163" i="10"/>
  <c r="F164" i="10"/>
  <c r="F165" i="10"/>
  <c r="F166" i="10"/>
  <c r="F167" i="10"/>
  <c r="Q11" i="32406"/>
  <c r="Q12" i="32406"/>
  <c r="Q13" i="32406"/>
  <c r="Q14" i="32406"/>
  <c r="Q15" i="32406"/>
  <c r="Q16" i="32406"/>
  <c r="Q17" i="32406"/>
  <c r="Q10" i="32406"/>
  <c r="I166" i="32406"/>
  <c r="H166" i="32406"/>
  <c r="G166" i="32406"/>
  <c r="D166" i="32406" s="1"/>
  <c r="F10" i="32459"/>
  <c r="F11" i="32459"/>
  <c r="F12" i="32459"/>
  <c r="F13" i="32459"/>
  <c r="J92" i="32401"/>
  <c r="C165" i="32467"/>
  <c r="C135" i="32467"/>
  <c r="K253" i="32454"/>
  <c r="J253" i="32454"/>
  <c r="I164" i="32406"/>
  <c r="G164" i="32406"/>
  <c r="J164" i="32406" s="1"/>
  <c r="H164" i="32406"/>
  <c r="J91" i="32401"/>
  <c r="C134" i="32467"/>
  <c r="G147" i="32467" s="1"/>
  <c r="K252" i="32454"/>
  <c r="J252" i="32454"/>
  <c r="I163" i="32406"/>
  <c r="H163" i="32406"/>
  <c r="G163" i="32406"/>
  <c r="D163" i="32406" s="1"/>
  <c r="J90" i="32401"/>
  <c r="C133" i="32467"/>
  <c r="K248" i="32454"/>
  <c r="K249" i="32454"/>
  <c r="K250" i="32454"/>
  <c r="K251" i="32454"/>
  <c r="K224" i="32454"/>
  <c r="K225" i="32454"/>
  <c r="K226" i="32454"/>
  <c r="K227" i="32454"/>
  <c r="K229" i="32454"/>
  <c r="K230" i="32454"/>
  <c r="K231" i="32454"/>
  <c r="K232" i="32454"/>
  <c r="K233" i="32454"/>
  <c r="K234" i="32454"/>
  <c r="K235" i="32454"/>
  <c r="K236" i="32454"/>
  <c r="K237" i="32454"/>
  <c r="K238" i="32454"/>
  <c r="K239" i="32454"/>
  <c r="K240" i="32454"/>
  <c r="I162" i="32406"/>
  <c r="H162" i="32406"/>
  <c r="G162" i="32406"/>
  <c r="J89" i="32401"/>
  <c r="C132" i="32467"/>
  <c r="E133" i="32467" s="1"/>
  <c r="J251" i="32454"/>
  <c r="J250" i="32454"/>
  <c r="D33" i="32414"/>
  <c r="C131" i="32467"/>
  <c r="E131" i="32467" s="1"/>
  <c r="I161" i="32406"/>
  <c r="H161" i="32406"/>
  <c r="G161" i="32406"/>
  <c r="J88" i="32401"/>
  <c r="I160" i="32406"/>
  <c r="H160" i="32406"/>
  <c r="G160" i="32406"/>
  <c r="F160" i="32406" s="1"/>
  <c r="J87" i="32401"/>
  <c r="C130" i="32467"/>
  <c r="J249" i="32454"/>
  <c r="J248" i="32454"/>
  <c r="I159" i="32406"/>
  <c r="H159" i="32406"/>
  <c r="F159" i="32406"/>
  <c r="D159" i="32406"/>
  <c r="J86" i="32401"/>
  <c r="C129" i="32467"/>
  <c r="K245" i="32454"/>
  <c r="K246" i="32454"/>
  <c r="K247" i="32454"/>
  <c r="K221" i="32454"/>
  <c r="K222" i="32454"/>
  <c r="K223" i="32454"/>
  <c r="I107" i="32401"/>
  <c r="J247" i="32454"/>
  <c r="I158" i="32406"/>
  <c r="H158" i="32406"/>
  <c r="G158" i="32406"/>
  <c r="J85" i="32401"/>
  <c r="C128" i="32467"/>
  <c r="I157" i="32406"/>
  <c r="H157" i="32406"/>
  <c r="G157" i="32406"/>
  <c r="D157" i="32406"/>
  <c r="J84" i="32401"/>
  <c r="C127" i="32467"/>
  <c r="D127" i="32467" s="1"/>
  <c r="J246" i="32454"/>
  <c r="J245" i="32454"/>
  <c r="C5" i="32469"/>
  <c r="C44" i="32469" s="1"/>
  <c r="I156" i="32406"/>
  <c r="H156" i="32406"/>
  <c r="G156" i="32406"/>
  <c r="D156" i="32406"/>
  <c r="J83" i="32401"/>
  <c r="C126" i="32467"/>
  <c r="K244" i="32454"/>
  <c r="J244" i="32454"/>
  <c r="I155" i="32406"/>
  <c r="H155" i="32406"/>
  <c r="G155" i="32406"/>
  <c r="F155" i="32406" s="1"/>
  <c r="J82" i="32401"/>
  <c r="C125" i="32467"/>
  <c r="D126" i="32467" s="1"/>
  <c r="J243" i="32454"/>
  <c r="G154" i="32406"/>
  <c r="G247" i="10"/>
  <c r="K243" i="32454"/>
  <c r="I154" i="32406"/>
  <c r="H154" i="32406"/>
  <c r="J81" i="32401"/>
  <c r="C124" i="32467"/>
  <c r="B3" i="32383"/>
  <c r="I153" i="32406"/>
  <c r="H153" i="32406"/>
  <c r="G153" i="32406"/>
  <c r="J80" i="32401"/>
  <c r="C122" i="32467"/>
  <c r="K242" i="32454"/>
  <c r="J242" i="32454"/>
  <c r="C6" i="32414"/>
  <c r="I69" i="32401"/>
  <c r="I70" i="32401"/>
  <c r="I71" i="32401"/>
  <c r="I72" i="32401"/>
  <c r="I73" i="32401"/>
  <c r="I74" i="32401"/>
  <c r="I75" i="32401"/>
  <c r="I76" i="32401"/>
  <c r="I77" i="32401"/>
  <c r="I78" i="32401"/>
  <c r="I79" i="32401"/>
  <c r="C121" i="32467"/>
  <c r="J240" i="32454"/>
  <c r="I151" i="32406"/>
  <c r="H151" i="32406"/>
  <c r="F151" i="32406"/>
  <c r="D151" i="32406"/>
  <c r="J79" i="32401"/>
  <c r="K109" i="32401"/>
  <c r="I150" i="32406"/>
  <c r="H150" i="32406"/>
  <c r="G150" i="32406"/>
  <c r="J78" i="32401"/>
  <c r="C120" i="32467"/>
  <c r="D121" i="32467" s="1"/>
  <c r="J239" i="32454"/>
  <c r="G109" i="32401"/>
  <c r="J238" i="32454"/>
  <c r="I149" i="32406"/>
  <c r="H149" i="32406"/>
  <c r="G149" i="32406"/>
  <c r="F149" i="32406" s="1"/>
  <c r="J77" i="32401"/>
  <c r="C119" i="32467"/>
  <c r="I148" i="32406"/>
  <c r="H148" i="32406"/>
  <c r="G148" i="32406"/>
  <c r="F148" i="32406" s="1"/>
  <c r="J76" i="32401"/>
  <c r="C118" i="32467"/>
  <c r="J237" i="32454"/>
  <c r="J236" i="32454"/>
  <c r="I147" i="32406"/>
  <c r="H147" i="32406"/>
  <c r="G147" i="32406"/>
  <c r="F147" i="32406" s="1"/>
  <c r="J75" i="32401"/>
  <c r="C117" i="32467"/>
  <c r="I146" i="32406"/>
  <c r="H146" i="32406"/>
  <c r="G146" i="32406"/>
  <c r="F146" i="32406" s="1"/>
  <c r="G74" i="32401"/>
  <c r="J74" i="32401"/>
  <c r="C116" i="32467"/>
  <c r="F129" i="32467" s="1"/>
  <c r="J235" i="32454"/>
  <c r="F9" i="32459"/>
  <c r="F8" i="32459"/>
  <c r="G8" i="32459" s="1"/>
  <c r="G9" i="32459" s="1"/>
  <c r="I145" i="32406"/>
  <c r="H145" i="32406"/>
  <c r="G145" i="32406"/>
  <c r="F145" i="32406" s="1"/>
  <c r="J234" i="32454"/>
  <c r="G73" i="32401"/>
  <c r="J73" i="32401"/>
  <c r="C115" i="32467"/>
  <c r="J233" i="32454"/>
  <c r="G72" i="32401"/>
  <c r="I144" i="32406"/>
  <c r="H144" i="32406"/>
  <c r="G144" i="32406"/>
  <c r="D144" i="32406" s="1"/>
  <c r="J72" i="32401"/>
  <c r="C114" i="32467"/>
  <c r="D114" i="32467" s="1"/>
  <c r="I143" i="32406"/>
  <c r="H143" i="32406"/>
  <c r="G143" i="32406"/>
  <c r="F143" i="32406" s="1"/>
  <c r="J232" i="32454"/>
  <c r="C30" i="32459"/>
  <c r="J71" i="32401"/>
  <c r="C113" i="32467"/>
  <c r="J231" i="32454"/>
  <c r="I142" i="32406"/>
  <c r="H142" i="32406"/>
  <c r="G142" i="32406"/>
  <c r="F142" i="32406" s="1"/>
  <c r="J70" i="32401"/>
  <c r="C112" i="32467"/>
  <c r="H123" i="32401"/>
  <c r="J230" i="32454"/>
  <c r="I141" i="32406"/>
  <c r="H141" i="32406"/>
  <c r="G141" i="32406"/>
  <c r="F141" i="32406" s="1"/>
  <c r="C111" i="32467"/>
  <c r="J69" i="32401"/>
  <c r="J68" i="32401"/>
  <c r="I140" i="32406"/>
  <c r="H140" i="32406"/>
  <c r="G140" i="32406"/>
  <c r="F140" i="32406" s="1"/>
  <c r="C109" i="32467"/>
  <c r="J229" i="32454"/>
  <c r="J227" i="32454"/>
  <c r="G138" i="32406"/>
  <c r="D138" i="32406" s="1"/>
  <c r="J67" i="32401"/>
  <c r="I138" i="32406"/>
  <c r="H138" i="32406"/>
  <c r="C108" i="32467"/>
  <c r="E109" i="32467" s="1"/>
  <c r="H137" i="32407"/>
  <c r="I137" i="32406"/>
  <c r="H137" i="32406"/>
  <c r="G137" i="32406"/>
  <c r="D137" i="32406" s="1"/>
  <c r="C107" i="32467"/>
  <c r="J226" i="32454"/>
  <c r="J66" i="32401"/>
  <c r="H97" i="32406"/>
  <c r="D254" i="32406" s="1"/>
  <c r="I136" i="32406"/>
  <c r="H136" i="32406"/>
  <c r="G136" i="32406"/>
  <c r="D136" i="32406" s="1"/>
  <c r="C106" i="32467"/>
  <c r="E106" i="32467" s="1"/>
  <c r="J225" i="32454"/>
  <c r="J65" i="32401"/>
  <c r="K210" i="32454"/>
  <c r="J223" i="32454"/>
  <c r="J224" i="32454"/>
  <c r="I135" i="32406"/>
  <c r="H135" i="32406"/>
  <c r="G135" i="32406"/>
  <c r="D135" i="32406" s="1"/>
  <c r="J64" i="32401"/>
  <c r="C105" i="32467"/>
  <c r="I134" i="32406"/>
  <c r="H134" i="32406"/>
  <c r="G134" i="32406"/>
  <c r="J63" i="32401"/>
  <c r="C104" i="32467"/>
  <c r="I133" i="32406"/>
  <c r="H133" i="32406"/>
  <c r="G133" i="32406"/>
  <c r="J222" i="32454"/>
  <c r="C103" i="32467"/>
  <c r="J62" i="32401"/>
  <c r="J221" i="32454"/>
  <c r="G132" i="32406"/>
  <c r="H132" i="32406"/>
  <c r="I132" i="32406"/>
  <c r="J61" i="32401"/>
  <c r="C102" i="32467"/>
  <c r="I131" i="32406"/>
  <c r="H131" i="32406"/>
  <c r="G131" i="32406"/>
  <c r="J220" i="32454"/>
  <c r="K220" i="32454"/>
  <c r="E12" i="32468"/>
  <c r="D12" i="32468"/>
  <c r="D10" i="32468"/>
  <c r="F10" i="32468"/>
  <c r="J60" i="32401"/>
  <c r="C101" i="32467"/>
  <c r="K219" i="32454"/>
  <c r="J219" i="32454"/>
  <c r="I130" i="32406"/>
  <c r="H130" i="32406"/>
  <c r="G130" i="32406"/>
  <c r="J143" i="32406" s="1"/>
  <c r="J59" i="32401"/>
  <c r="C100" i="32467"/>
  <c r="G100" i="32467" s="1"/>
  <c r="K205" i="32454"/>
  <c r="K206" i="32454"/>
  <c r="K207" i="32454"/>
  <c r="K208" i="32454"/>
  <c r="K209" i="32454"/>
  <c r="K211" i="32454"/>
  <c r="K212" i="32454"/>
  <c r="K213" i="32454"/>
  <c r="K214" i="32454"/>
  <c r="K216" i="32454"/>
  <c r="K217" i="32454"/>
  <c r="K218" i="32454"/>
  <c r="I129" i="32406"/>
  <c r="H129" i="32406"/>
  <c r="G129" i="32406"/>
  <c r="J58" i="32401"/>
  <c r="C99" i="32467"/>
  <c r="C86" i="32467"/>
  <c r="F99" i="32467" s="1"/>
  <c r="E165" i="32467"/>
  <c r="C98" i="32467"/>
  <c r="C96" i="32467"/>
  <c r="C95" i="32467"/>
  <c r="C94" i="32467"/>
  <c r="C93" i="32467"/>
  <c r="C92" i="32467"/>
  <c r="C91" i="32467"/>
  <c r="C90" i="32467"/>
  <c r="D91" i="32467" s="1"/>
  <c r="C89" i="32467"/>
  <c r="C88" i="32467"/>
  <c r="C87" i="32467"/>
  <c r="C85" i="32467"/>
  <c r="G98" i="32467" s="1"/>
  <c r="C83" i="32467"/>
  <c r="C82" i="32467"/>
  <c r="C81" i="32467"/>
  <c r="C80" i="32467"/>
  <c r="G93" i="32467" s="1"/>
  <c r="C79" i="32467"/>
  <c r="C78" i="32467"/>
  <c r="C77" i="32467"/>
  <c r="C76" i="32467"/>
  <c r="F89" i="32467" s="1"/>
  <c r="C75" i="32467"/>
  <c r="C74" i="32467"/>
  <c r="C73" i="32467"/>
  <c r="C72" i="32467"/>
  <c r="D72" i="32467" s="1"/>
  <c r="C70" i="32467"/>
  <c r="C69" i="32467"/>
  <c r="C68" i="32467"/>
  <c r="C67" i="32467"/>
  <c r="E67" i="32467" s="1"/>
  <c r="C66" i="32467"/>
  <c r="C65" i="32467"/>
  <c r="E65" i="32467" s="1"/>
  <c r="C64" i="32467"/>
  <c r="C63" i="32467"/>
  <c r="D63" i="32467" s="1"/>
  <c r="C62" i="32467"/>
  <c r="C61" i="32467"/>
  <c r="C60" i="32467"/>
  <c r="C59" i="32467"/>
  <c r="D60" i="32467" s="1"/>
  <c r="C57" i="32467"/>
  <c r="C56" i="32467"/>
  <c r="C55" i="32467"/>
  <c r="C54" i="32467"/>
  <c r="D55" i="32467" s="1"/>
  <c r="C53" i="32467"/>
  <c r="C52" i="32467"/>
  <c r="E52" i="32467" s="1"/>
  <c r="C51" i="32467"/>
  <c r="C50" i="32467"/>
  <c r="E51" i="32467" s="1"/>
  <c r="C49" i="32467"/>
  <c r="C48" i="32467"/>
  <c r="C47" i="32467"/>
  <c r="C46" i="32467"/>
  <c r="G59" i="32467" s="1"/>
  <c r="C44" i="32467"/>
  <c r="C43" i="32467"/>
  <c r="C42" i="32467"/>
  <c r="F55" i="32467" s="1"/>
  <c r="C41" i="32467"/>
  <c r="C40" i="32467"/>
  <c r="C39" i="32467"/>
  <c r="C38" i="32467"/>
  <c r="F51" i="32467" s="1"/>
  <c r="C37" i="32467"/>
  <c r="C36" i="32467"/>
  <c r="F49" i="32467" s="1"/>
  <c r="C35" i="32467"/>
  <c r="C34" i="32467"/>
  <c r="C33" i="32467"/>
  <c r="I31" i="32466"/>
  <c r="I30" i="32466"/>
  <c r="I29" i="32466"/>
  <c r="C29" i="32467" s="1"/>
  <c r="I28" i="32466"/>
  <c r="C28" i="32467" s="1"/>
  <c r="I27" i="32466"/>
  <c r="C27" i="32467" s="1"/>
  <c r="I26" i="32466"/>
  <c r="C26" i="32467" s="1"/>
  <c r="I25" i="32466"/>
  <c r="I24" i="32466"/>
  <c r="C24" i="32467" s="1"/>
  <c r="D25" i="32467" s="1"/>
  <c r="I23" i="32466"/>
  <c r="I22" i="32466"/>
  <c r="I21" i="32466"/>
  <c r="I20" i="32466"/>
  <c r="C20" i="32467" s="1"/>
  <c r="D20" i="32467" s="1"/>
  <c r="I18" i="32466"/>
  <c r="C18" i="32467" s="1"/>
  <c r="I17" i="32466"/>
  <c r="C17" i="32467" s="1"/>
  <c r="I16" i="32466"/>
  <c r="I15" i="32466"/>
  <c r="I14" i="32466"/>
  <c r="C14" i="32467" s="1"/>
  <c r="I13" i="32466"/>
  <c r="I12" i="32466"/>
  <c r="C12" i="32467" s="1"/>
  <c r="I11" i="32466"/>
  <c r="I10" i="32466"/>
  <c r="C10" i="32467" s="1"/>
  <c r="I9" i="32466"/>
  <c r="C9" i="32467" s="1"/>
  <c r="I8" i="32466"/>
  <c r="I7" i="32466"/>
  <c r="J218" i="32454"/>
  <c r="J217" i="32454"/>
  <c r="J57" i="32401"/>
  <c r="I128" i="32406"/>
  <c r="H128" i="32406"/>
  <c r="G128" i="32406"/>
  <c r="J128" i="32406" s="1"/>
  <c r="J56" i="32401"/>
  <c r="G26" i="32406"/>
  <c r="J39" i="32406" s="1"/>
  <c r="G27" i="32406"/>
  <c r="G28" i="32406"/>
  <c r="G29" i="32406"/>
  <c r="G30" i="32406"/>
  <c r="J43" i="32406" s="1"/>
  <c r="G31" i="32406"/>
  <c r="G32" i="32406"/>
  <c r="G33" i="32406"/>
  <c r="G34" i="32406"/>
  <c r="G25" i="32406"/>
  <c r="I23" i="32406"/>
  <c r="H23" i="32406"/>
  <c r="I24" i="32406"/>
  <c r="H24" i="32406"/>
  <c r="G24" i="32406"/>
  <c r="G23" i="32406"/>
  <c r="J23" i="32406" s="1"/>
  <c r="I127" i="32406"/>
  <c r="H127" i="32406"/>
  <c r="G127" i="32406"/>
  <c r="F127" i="32406" s="1"/>
  <c r="G11" i="32406"/>
  <c r="B39" i="32460"/>
  <c r="B37" i="32460"/>
  <c r="B34" i="32460"/>
  <c r="B30" i="32460"/>
  <c r="J216" i="32454"/>
  <c r="J214" i="32454"/>
  <c r="J213" i="32454"/>
  <c r="J212" i="32454"/>
  <c r="J211" i="32454"/>
  <c r="J210" i="32454"/>
  <c r="J209" i="32454"/>
  <c r="J208" i="32454"/>
  <c r="J207" i="32454"/>
  <c r="J206" i="32454"/>
  <c r="J205" i="32454"/>
  <c r="K204" i="32454"/>
  <c r="J204" i="32454"/>
  <c r="K203" i="32454"/>
  <c r="J203" i="32454"/>
  <c r="K201" i="32454"/>
  <c r="J201" i="32454"/>
  <c r="K200" i="32454"/>
  <c r="J200" i="32454"/>
  <c r="K199" i="32454"/>
  <c r="J199" i="32454"/>
  <c r="K198" i="32454"/>
  <c r="J198" i="32454"/>
  <c r="K197" i="32454"/>
  <c r="J197" i="32454"/>
  <c r="K196" i="32454"/>
  <c r="J196" i="32454"/>
  <c r="K195" i="32454"/>
  <c r="J195" i="32454"/>
  <c r="K194" i="32454"/>
  <c r="J194" i="32454"/>
  <c r="K193" i="32454"/>
  <c r="J193" i="32454"/>
  <c r="K192" i="32454"/>
  <c r="J192" i="32454"/>
  <c r="K191" i="32454"/>
  <c r="J191" i="32454"/>
  <c r="K190" i="32454"/>
  <c r="J190" i="32454"/>
  <c r="K188" i="32454"/>
  <c r="J188" i="32454"/>
  <c r="K187" i="32454"/>
  <c r="J187" i="32454"/>
  <c r="K186" i="32454"/>
  <c r="J186" i="32454"/>
  <c r="K185" i="32454"/>
  <c r="J185" i="32454"/>
  <c r="K184" i="32454"/>
  <c r="J184" i="32454"/>
  <c r="K183" i="32454"/>
  <c r="J183" i="32454"/>
  <c r="K182" i="32454"/>
  <c r="J182" i="32454"/>
  <c r="K181" i="32454"/>
  <c r="J181" i="32454"/>
  <c r="K180" i="32454"/>
  <c r="J180" i="32454"/>
  <c r="K179" i="32454"/>
  <c r="J179" i="32454"/>
  <c r="K178" i="32454"/>
  <c r="J178" i="32454"/>
  <c r="K177" i="32454"/>
  <c r="J177" i="32454"/>
  <c r="K175" i="32454"/>
  <c r="J175" i="32454"/>
  <c r="K174" i="32454"/>
  <c r="J174" i="32454"/>
  <c r="K173" i="32454"/>
  <c r="J173" i="32454"/>
  <c r="K172" i="32454"/>
  <c r="J172" i="32454"/>
  <c r="K171" i="32454"/>
  <c r="J171" i="32454"/>
  <c r="K170" i="32454"/>
  <c r="J170" i="32454"/>
  <c r="K169" i="32454"/>
  <c r="J169" i="32454"/>
  <c r="K168" i="32454"/>
  <c r="J168" i="32454"/>
  <c r="K167" i="32454"/>
  <c r="J167" i="32454"/>
  <c r="K166" i="32454"/>
  <c r="J166" i="32454"/>
  <c r="K165" i="32454"/>
  <c r="J165" i="32454"/>
  <c r="K164" i="32454"/>
  <c r="J164" i="32454"/>
  <c r="K162" i="32454"/>
  <c r="J162" i="32454"/>
  <c r="K161" i="32454"/>
  <c r="J161" i="32454"/>
  <c r="K160" i="32454"/>
  <c r="J160" i="32454"/>
  <c r="K159" i="32454"/>
  <c r="J159" i="32454"/>
  <c r="K158" i="32454"/>
  <c r="J158" i="32454"/>
  <c r="K157" i="32454"/>
  <c r="J157" i="32454"/>
  <c r="K156" i="32454"/>
  <c r="J156" i="32454"/>
  <c r="K155" i="32454"/>
  <c r="J155" i="32454"/>
  <c r="K154" i="32454"/>
  <c r="J154" i="32454"/>
  <c r="K153" i="32454"/>
  <c r="J153" i="32454"/>
  <c r="K152" i="32454"/>
  <c r="J152" i="32454"/>
  <c r="K151" i="32454"/>
  <c r="J151" i="32454"/>
  <c r="K149" i="32454"/>
  <c r="J149" i="32454"/>
  <c r="K148" i="32454"/>
  <c r="J148" i="32454"/>
  <c r="K147" i="32454"/>
  <c r="J147" i="32454"/>
  <c r="K146" i="32454"/>
  <c r="J146" i="32454"/>
  <c r="K145" i="32454"/>
  <c r="J145" i="32454"/>
  <c r="K144" i="32454"/>
  <c r="J144" i="32454"/>
  <c r="K143" i="32454"/>
  <c r="J143" i="32454"/>
  <c r="K142" i="32454"/>
  <c r="J142" i="32454"/>
  <c r="K141" i="32454"/>
  <c r="J141" i="32454"/>
  <c r="K140" i="32454"/>
  <c r="J140" i="32454"/>
  <c r="K139" i="32454"/>
  <c r="J139" i="32454"/>
  <c r="K138" i="32454"/>
  <c r="J138" i="32454"/>
  <c r="K136" i="32454"/>
  <c r="J136" i="32454"/>
  <c r="K135" i="32454"/>
  <c r="J135" i="32454"/>
  <c r="K134" i="32454"/>
  <c r="J134" i="32454"/>
  <c r="K133" i="32454"/>
  <c r="J133" i="32454"/>
  <c r="K132" i="32454"/>
  <c r="J132" i="32454"/>
  <c r="K131" i="32454"/>
  <c r="J131" i="32454"/>
  <c r="K130" i="32454"/>
  <c r="J130" i="32454"/>
  <c r="K129" i="32454"/>
  <c r="J129" i="32454"/>
  <c r="K128" i="32454"/>
  <c r="J128" i="32454"/>
  <c r="K127" i="32454"/>
  <c r="J127" i="32454"/>
  <c r="K126" i="32454"/>
  <c r="J126" i="32454"/>
  <c r="K125" i="32454"/>
  <c r="J125" i="32454"/>
  <c r="K123" i="32454"/>
  <c r="J123" i="32454"/>
  <c r="K122" i="32454"/>
  <c r="J122" i="32454"/>
  <c r="K121" i="32454"/>
  <c r="J121" i="32454"/>
  <c r="K120" i="32454"/>
  <c r="J120" i="32454"/>
  <c r="K119" i="32454"/>
  <c r="J119" i="32454"/>
  <c r="K118" i="32454"/>
  <c r="J118" i="32454"/>
  <c r="K117" i="32454"/>
  <c r="J117" i="32454"/>
  <c r="K116" i="32454"/>
  <c r="J116" i="32454"/>
  <c r="K115" i="32454"/>
  <c r="J115" i="32454"/>
  <c r="K114" i="32454"/>
  <c r="J114" i="32454"/>
  <c r="K113" i="32454"/>
  <c r="J113" i="32454"/>
  <c r="K112" i="32454"/>
  <c r="J112" i="32454"/>
  <c r="K108" i="32454"/>
  <c r="J108" i="32454"/>
  <c r="K107" i="32454"/>
  <c r="J107" i="32454"/>
  <c r="K106" i="32454"/>
  <c r="J106" i="32454"/>
  <c r="K105" i="32454"/>
  <c r="J105" i="32454"/>
  <c r="K104" i="32454"/>
  <c r="J104" i="32454"/>
  <c r="K103" i="32454"/>
  <c r="J103" i="32454"/>
  <c r="K102" i="32454"/>
  <c r="J102" i="32454"/>
  <c r="K101" i="32454"/>
  <c r="J101" i="32454"/>
  <c r="K100" i="32454"/>
  <c r="J100" i="32454"/>
  <c r="K99" i="32454"/>
  <c r="J99" i="32454"/>
  <c r="K98" i="32454"/>
  <c r="J98" i="32454"/>
  <c r="K97" i="32454"/>
  <c r="J97" i="32454"/>
  <c r="K95" i="32454"/>
  <c r="J95" i="32454"/>
  <c r="K94" i="32454"/>
  <c r="J94" i="32454"/>
  <c r="K93" i="32454"/>
  <c r="J93" i="32454"/>
  <c r="K92" i="32454"/>
  <c r="J92" i="32454"/>
  <c r="K91" i="32454"/>
  <c r="J91" i="32454"/>
  <c r="K90" i="32454"/>
  <c r="J90" i="32454"/>
  <c r="K89" i="32454"/>
  <c r="J89" i="32454"/>
  <c r="K88" i="32454"/>
  <c r="J88" i="32454"/>
  <c r="K87" i="32454"/>
  <c r="J87" i="32454"/>
  <c r="K86" i="32454"/>
  <c r="J86" i="32454"/>
  <c r="K85" i="32454"/>
  <c r="J85" i="32454"/>
  <c r="K84" i="32454"/>
  <c r="J84" i="32454"/>
  <c r="K82" i="32454"/>
  <c r="J82" i="32454"/>
  <c r="K81" i="32454"/>
  <c r="J81" i="32454"/>
  <c r="K80" i="32454"/>
  <c r="J80" i="32454"/>
  <c r="K79" i="32454"/>
  <c r="J79" i="32454"/>
  <c r="K78" i="32454"/>
  <c r="J78" i="32454"/>
  <c r="K77" i="32454"/>
  <c r="J77" i="32454"/>
  <c r="K76" i="32454"/>
  <c r="J76" i="32454"/>
  <c r="K75" i="32454"/>
  <c r="J75" i="32454"/>
  <c r="K74" i="32454"/>
  <c r="J74" i="32454"/>
  <c r="K73" i="32454"/>
  <c r="J73" i="32454"/>
  <c r="K72" i="32454"/>
  <c r="J72" i="32454"/>
  <c r="K71" i="32454"/>
  <c r="J71" i="32454"/>
  <c r="K69" i="32454"/>
  <c r="J69" i="32454"/>
  <c r="K68" i="32454"/>
  <c r="J68" i="32454"/>
  <c r="K67" i="32454"/>
  <c r="J67" i="32454"/>
  <c r="K66" i="32454"/>
  <c r="J66" i="32454"/>
  <c r="K65" i="32454"/>
  <c r="J65" i="32454"/>
  <c r="K64" i="32454"/>
  <c r="J64" i="32454"/>
  <c r="K63" i="32454"/>
  <c r="J63" i="32454"/>
  <c r="K62" i="32454"/>
  <c r="J62" i="32454"/>
  <c r="K61" i="32454"/>
  <c r="J61" i="32454"/>
  <c r="K60" i="32454"/>
  <c r="J60" i="32454"/>
  <c r="K59" i="32454"/>
  <c r="J59" i="32454"/>
  <c r="K58" i="32454"/>
  <c r="J58" i="32454"/>
  <c r="K56" i="32454"/>
  <c r="J56" i="32454"/>
  <c r="K55" i="32454"/>
  <c r="J55" i="32454"/>
  <c r="K54" i="32454"/>
  <c r="J54" i="32454"/>
  <c r="K53" i="32454"/>
  <c r="J53" i="32454"/>
  <c r="K52" i="32454"/>
  <c r="J52" i="32454"/>
  <c r="K51" i="32454"/>
  <c r="J51" i="32454"/>
  <c r="K50" i="32454"/>
  <c r="J50" i="32454"/>
  <c r="K49" i="32454"/>
  <c r="J49" i="32454"/>
  <c r="K48" i="32454"/>
  <c r="J48" i="32454"/>
  <c r="K47" i="32454"/>
  <c r="J47" i="32454"/>
  <c r="K46" i="32454"/>
  <c r="J46" i="32454"/>
  <c r="K45" i="32454"/>
  <c r="J45" i="32454"/>
  <c r="K43" i="32454"/>
  <c r="J43" i="32454"/>
  <c r="K42" i="32454"/>
  <c r="J42" i="32454"/>
  <c r="K41" i="32454"/>
  <c r="J41" i="32454"/>
  <c r="K40" i="32454"/>
  <c r="J40" i="32454"/>
  <c r="K39" i="32454"/>
  <c r="J39" i="32454"/>
  <c r="K38" i="32454"/>
  <c r="J38" i="32454"/>
  <c r="K37" i="32454"/>
  <c r="J37" i="32454"/>
  <c r="K36" i="32454"/>
  <c r="J36" i="32454"/>
  <c r="K35" i="32454"/>
  <c r="J35" i="32454"/>
  <c r="K34" i="32454"/>
  <c r="J34" i="32454"/>
  <c r="K33" i="32454"/>
  <c r="J33" i="32454"/>
  <c r="K32" i="32454"/>
  <c r="J32" i="32454"/>
  <c r="K30" i="32454"/>
  <c r="J30" i="32454"/>
  <c r="K29" i="32454"/>
  <c r="J29" i="32454"/>
  <c r="K28" i="32454"/>
  <c r="J28" i="32454"/>
  <c r="K27" i="32454"/>
  <c r="J27" i="32454"/>
  <c r="K26" i="32454"/>
  <c r="J26" i="32454"/>
  <c r="K25" i="32454"/>
  <c r="J25" i="32454"/>
  <c r="K24" i="32454"/>
  <c r="J24" i="32454"/>
  <c r="K23" i="32454"/>
  <c r="J23" i="32454"/>
  <c r="K22" i="32454"/>
  <c r="J22" i="32454"/>
  <c r="K21" i="32454"/>
  <c r="J21" i="32454"/>
  <c r="K20" i="32454"/>
  <c r="J20" i="32454"/>
  <c r="K19" i="32454"/>
  <c r="J19" i="32454"/>
  <c r="J17" i="32454"/>
  <c r="J16" i="32454"/>
  <c r="J15" i="32454"/>
  <c r="J14" i="32454"/>
  <c r="J13" i="32454"/>
  <c r="J12" i="32454"/>
  <c r="J11" i="32454"/>
  <c r="J10" i="32454"/>
  <c r="J9" i="32454"/>
  <c r="J8" i="32454"/>
  <c r="J7" i="32454"/>
  <c r="I125" i="32406"/>
  <c r="H125" i="32406"/>
  <c r="G125" i="32406"/>
  <c r="D125" i="32406" s="1"/>
  <c r="G55" i="32401"/>
  <c r="J55" i="32401"/>
  <c r="H124" i="32407"/>
  <c r="G54" i="32401"/>
  <c r="J54" i="32401"/>
  <c r="G124" i="32406"/>
  <c r="H124" i="32406"/>
  <c r="I124" i="32406"/>
  <c r="G53" i="32401"/>
  <c r="J53" i="32401"/>
  <c r="I123" i="32406"/>
  <c r="H123" i="32406"/>
  <c r="G123" i="32406"/>
  <c r="I122" i="32406"/>
  <c r="H122" i="32406"/>
  <c r="G122" i="32406"/>
  <c r="G52" i="32401"/>
  <c r="J52" i="32401"/>
  <c r="H121" i="32406"/>
  <c r="I121" i="32406"/>
  <c r="G121" i="32406"/>
  <c r="F121" i="32406" s="1"/>
  <c r="G51" i="32401"/>
  <c r="J51" i="32401"/>
  <c r="G50" i="32401"/>
  <c r="J50" i="32401"/>
  <c r="G120" i="32406"/>
  <c r="J120" i="32406" s="1"/>
  <c r="H120" i="32406"/>
  <c r="I120" i="32406"/>
  <c r="G119" i="32406"/>
  <c r="F119" i="32406" s="1"/>
  <c r="H119" i="32406"/>
  <c r="I119" i="32406"/>
  <c r="I118" i="32406"/>
  <c r="H118" i="32406"/>
  <c r="G118" i="32406"/>
  <c r="D118" i="32406" s="1"/>
  <c r="J49" i="32401"/>
  <c r="J48" i="32401"/>
  <c r="J47" i="32401"/>
  <c r="G117" i="32406"/>
  <c r="D117" i="32406" s="1"/>
  <c r="H117" i="32406"/>
  <c r="I117" i="32406"/>
  <c r="J46" i="32401"/>
  <c r="G116" i="32406"/>
  <c r="J116" i="32406" s="1"/>
  <c r="H116" i="32406"/>
  <c r="I116" i="32406"/>
  <c r="J45" i="32401"/>
  <c r="I115" i="32406"/>
  <c r="H115" i="32406"/>
  <c r="G115" i="32406"/>
  <c r="I114" i="32406"/>
  <c r="H114" i="32406"/>
  <c r="I112" i="32406"/>
  <c r="H112" i="32406"/>
  <c r="I111" i="32406"/>
  <c r="H111" i="32406"/>
  <c r="I110" i="32406"/>
  <c r="H110" i="32406"/>
  <c r="I109" i="32406"/>
  <c r="H109" i="32406"/>
  <c r="I108" i="32406"/>
  <c r="H108" i="32406"/>
  <c r="I107" i="32406"/>
  <c r="H107" i="32406"/>
  <c r="I106" i="32406"/>
  <c r="H106" i="32406"/>
  <c r="I105" i="32406"/>
  <c r="H105" i="32406"/>
  <c r="I104" i="32406"/>
  <c r="H104" i="32406"/>
  <c r="I103" i="32406"/>
  <c r="H103" i="32406"/>
  <c r="I102" i="32406"/>
  <c r="H102" i="32406"/>
  <c r="I101" i="32406"/>
  <c r="H101" i="32406"/>
  <c r="G114" i="32406"/>
  <c r="J44" i="32401"/>
  <c r="G24" i="10"/>
  <c r="F24" i="10"/>
  <c r="G23" i="10"/>
  <c r="F23" i="10"/>
  <c r="G22" i="10"/>
  <c r="F22" i="10"/>
  <c r="E13" i="3"/>
  <c r="D13" i="3"/>
  <c r="E13" i="13"/>
  <c r="D13" i="13"/>
  <c r="E13" i="10"/>
  <c r="D13" i="10"/>
  <c r="E13" i="16"/>
  <c r="D13" i="16"/>
  <c r="E11" i="10"/>
  <c r="D11" i="10"/>
  <c r="E10" i="10"/>
  <c r="D10" i="10"/>
  <c r="E11" i="13"/>
  <c r="D11" i="13"/>
  <c r="E10" i="13"/>
  <c r="D10" i="13"/>
  <c r="E11" i="3"/>
  <c r="D11" i="3"/>
  <c r="E10" i="3"/>
  <c r="D10" i="3"/>
  <c r="E11" i="16"/>
  <c r="D11" i="16"/>
  <c r="E10" i="16"/>
  <c r="D10" i="16"/>
  <c r="E14" i="3"/>
  <c r="D14" i="3"/>
  <c r="E14" i="13"/>
  <c r="D14" i="13"/>
  <c r="G63" i="10"/>
  <c r="F63" i="10"/>
  <c r="E63" i="10"/>
  <c r="D63" i="10"/>
  <c r="G62" i="10"/>
  <c r="F62" i="10"/>
  <c r="E62" i="10"/>
  <c r="D62" i="10"/>
  <c r="G61" i="10"/>
  <c r="F61" i="10"/>
  <c r="E61" i="10"/>
  <c r="D61" i="10"/>
  <c r="G60" i="10"/>
  <c r="F60" i="10"/>
  <c r="E60" i="10"/>
  <c r="D60" i="10"/>
  <c r="G59" i="10"/>
  <c r="F59" i="10"/>
  <c r="E59" i="10"/>
  <c r="D59" i="10"/>
  <c r="G58" i="10"/>
  <c r="F58" i="10"/>
  <c r="E58" i="10"/>
  <c r="D58" i="10"/>
  <c r="G57" i="10"/>
  <c r="F57" i="10"/>
  <c r="E57" i="10"/>
  <c r="D57" i="10"/>
  <c r="G56" i="10"/>
  <c r="F56" i="10"/>
  <c r="E56" i="10"/>
  <c r="D56" i="10"/>
  <c r="G55" i="10"/>
  <c r="F55" i="10"/>
  <c r="E55" i="10"/>
  <c r="D55" i="10"/>
  <c r="G54" i="10"/>
  <c r="F54" i="10"/>
  <c r="E54" i="10"/>
  <c r="D54" i="10"/>
  <c r="G53" i="10"/>
  <c r="F53" i="10"/>
  <c r="E53" i="10"/>
  <c r="D53" i="10"/>
  <c r="G52" i="10"/>
  <c r="F52" i="10"/>
  <c r="E52" i="10"/>
  <c r="D52" i="10"/>
  <c r="G50" i="10"/>
  <c r="F50" i="10"/>
  <c r="E50" i="10"/>
  <c r="D50" i="10"/>
  <c r="G49" i="10"/>
  <c r="F49" i="10"/>
  <c r="E49" i="10"/>
  <c r="D49" i="10"/>
  <c r="G48" i="10"/>
  <c r="F48" i="10"/>
  <c r="E48" i="10"/>
  <c r="D48" i="10"/>
  <c r="G47" i="10"/>
  <c r="F47" i="10"/>
  <c r="E47" i="10"/>
  <c r="D47" i="10"/>
  <c r="G46" i="10"/>
  <c r="F46" i="10"/>
  <c r="E46" i="10"/>
  <c r="D46" i="10"/>
  <c r="G45" i="10"/>
  <c r="F45" i="10"/>
  <c r="E45" i="10"/>
  <c r="D45" i="10"/>
  <c r="G44" i="10"/>
  <c r="F44" i="10"/>
  <c r="E44" i="10"/>
  <c r="D44" i="10"/>
  <c r="G43" i="10"/>
  <c r="F43" i="10"/>
  <c r="E43" i="10"/>
  <c r="D43" i="10"/>
  <c r="G42" i="10"/>
  <c r="F42" i="10"/>
  <c r="E42" i="10"/>
  <c r="D42" i="10"/>
  <c r="G41" i="10"/>
  <c r="F41" i="10"/>
  <c r="E41" i="10"/>
  <c r="D41" i="10"/>
  <c r="G40" i="10"/>
  <c r="F40" i="10"/>
  <c r="E40" i="10"/>
  <c r="D40" i="10"/>
  <c r="G39" i="10"/>
  <c r="F39" i="10"/>
  <c r="E39" i="10"/>
  <c r="D39" i="10"/>
  <c r="G37" i="10"/>
  <c r="F37" i="10"/>
  <c r="E37" i="10"/>
  <c r="D37" i="10"/>
  <c r="G36" i="10"/>
  <c r="F36" i="10"/>
  <c r="E36" i="10"/>
  <c r="D36" i="10"/>
  <c r="G35" i="10"/>
  <c r="F35" i="10"/>
  <c r="E35" i="10"/>
  <c r="D35" i="10"/>
  <c r="G34" i="10"/>
  <c r="F34" i="10"/>
  <c r="E34" i="10"/>
  <c r="D34" i="10"/>
  <c r="G33" i="10"/>
  <c r="F33" i="10"/>
  <c r="E33" i="10"/>
  <c r="D33" i="10"/>
  <c r="G32" i="10"/>
  <c r="F32" i="10"/>
  <c r="E32" i="10"/>
  <c r="D32" i="10"/>
  <c r="G31" i="10"/>
  <c r="F31" i="10"/>
  <c r="E31" i="10"/>
  <c r="D31" i="10"/>
  <c r="G30" i="10"/>
  <c r="F30" i="10"/>
  <c r="E30" i="10"/>
  <c r="D30" i="10"/>
  <c r="G29" i="10"/>
  <c r="F29" i="10"/>
  <c r="E29" i="10"/>
  <c r="D29" i="10"/>
  <c r="G28" i="10"/>
  <c r="F28" i="10"/>
  <c r="E28" i="10"/>
  <c r="D28" i="10"/>
  <c r="G27" i="10"/>
  <c r="F27" i="10"/>
  <c r="E27" i="10"/>
  <c r="D27" i="10"/>
  <c r="G26" i="10"/>
  <c r="F26" i="10"/>
  <c r="E26" i="10"/>
  <c r="D26" i="10"/>
  <c r="E24" i="10"/>
  <c r="D24" i="10"/>
  <c r="E23" i="10"/>
  <c r="D23" i="10"/>
  <c r="E22" i="10"/>
  <c r="D22" i="10"/>
  <c r="E21" i="10"/>
  <c r="D21" i="10"/>
  <c r="E20" i="10"/>
  <c r="D20" i="10"/>
  <c r="E19" i="10"/>
  <c r="D19" i="10"/>
  <c r="E18" i="10"/>
  <c r="D18" i="10"/>
  <c r="E17" i="10"/>
  <c r="D17" i="10"/>
  <c r="E16" i="10"/>
  <c r="D16" i="10"/>
  <c r="E15" i="10"/>
  <c r="D15" i="10"/>
  <c r="E14" i="10"/>
  <c r="D14" i="10"/>
  <c r="E14" i="16"/>
  <c r="D14" i="16"/>
  <c r="G112" i="32406"/>
  <c r="F112" i="32406" s="1"/>
  <c r="G111" i="32406"/>
  <c r="G110" i="32406"/>
  <c r="D110" i="32406" s="1"/>
  <c r="G109" i="32406"/>
  <c r="F109" i="32406" s="1"/>
  <c r="G108" i="32406"/>
  <c r="G107" i="32406"/>
  <c r="G106" i="32406"/>
  <c r="F106" i="32406" s="1"/>
  <c r="G105" i="32406"/>
  <c r="G104" i="32406"/>
  <c r="G103" i="32406"/>
  <c r="J103" i="32406" s="1"/>
  <c r="G102" i="32406"/>
  <c r="J102" i="32406" s="1"/>
  <c r="G101" i="32406"/>
  <c r="F101" i="32406" s="1"/>
  <c r="J43" i="32401"/>
  <c r="J42" i="32401"/>
  <c r="J41" i="32401"/>
  <c r="G99" i="32406"/>
  <c r="F99" i="32406" s="1"/>
  <c r="H99" i="32406"/>
  <c r="I99" i="32406"/>
  <c r="G98" i="32406"/>
  <c r="F98" i="32406" s="1"/>
  <c r="H98" i="32406"/>
  <c r="D255" i="32406" s="1"/>
  <c r="I98" i="32406"/>
  <c r="E255" i="32406" s="1"/>
  <c r="G30" i="32401"/>
  <c r="G97" i="32406"/>
  <c r="F97" i="32406" s="1"/>
  <c r="I97" i="32406"/>
  <c r="E254" i="32406" s="1"/>
  <c r="G111" i="32401"/>
  <c r="G96" i="32406"/>
  <c r="J96" i="32406" s="1"/>
  <c r="H96" i="32406"/>
  <c r="D253" i="32406" s="1"/>
  <c r="I96" i="32406"/>
  <c r="E253" i="32406" s="1"/>
  <c r="G95" i="32406"/>
  <c r="D95" i="32406" s="1"/>
  <c r="H95" i="32406"/>
  <c r="D252" i="32406" s="1"/>
  <c r="I95" i="32406"/>
  <c r="G94" i="32406"/>
  <c r="D94" i="32406" s="1"/>
  <c r="H94" i="32406"/>
  <c r="D251" i="32406" s="1"/>
  <c r="I94" i="32406"/>
  <c r="E251" i="32406" s="1"/>
  <c r="G93" i="32406"/>
  <c r="H93" i="32406"/>
  <c r="D250" i="32406" s="1"/>
  <c r="I93" i="32406"/>
  <c r="E250" i="32406" s="1"/>
  <c r="H110" i="32401"/>
  <c r="G92" i="32406"/>
  <c r="J92" i="32406" s="1"/>
  <c r="H92" i="32406"/>
  <c r="D249" i="32406" s="1"/>
  <c r="I92" i="32406"/>
  <c r="E249" i="32406" s="1"/>
  <c r="H91" i="32406"/>
  <c r="D248" i="32406" s="1"/>
  <c r="I91" i="32406"/>
  <c r="E278" i="32406" s="1"/>
  <c r="G91" i="32406"/>
  <c r="J104" i="32406" s="1"/>
  <c r="H29" i="32401"/>
  <c r="G90" i="32406"/>
  <c r="F90" i="32406" s="1"/>
  <c r="H90" i="32406"/>
  <c r="I90" i="32406"/>
  <c r="E277" i="32406" s="1"/>
  <c r="G76" i="10"/>
  <c r="F76" i="10"/>
  <c r="E76" i="10"/>
  <c r="D76" i="10"/>
  <c r="G75" i="10"/>
  <c r="F75" i="10"/>
  <c r="E75" i="10"/>
  <c r="D75" i="10"/>
  <c r="G74" i="10"/>
  <c r="F74" i="10"/>
  <c r="E74" i="10"/>
  <c r="D74" i="10"/>
  <c r="G73" i="10"/>
  <c r="F73" i="10"/>
  <c r="E73" i="10"/>
  <c r="D73" i="10"/>
  <c r="G72" i="10"/>
  <c r="F72" i="10"/>
  <c r="E72" i="10"/>
  <c r="D72" i="10"/>
  <c r="G71" i="10"/>
  <c r="F71" i="10"/>
  <c r="E71" i="10"/>
  <c r="D71" i="10"/>
  <c r="G70" i="10"/>
  <c r="F70" i="10"/>
  <c r="E70" i="10"/>
  <c r="D70" i="10"/>
  <c r="G69" i="10"/>
  <c r="F69" i="10"/>
  <c r="E69" i="10"/>
  <c r="D69" i="10"/>
  <c r="G68" i="10"/>
  <c r="F68" i="10"/>
  <c r="E68" i="10"/>
  <c r="D68" i="10"/>
  <c r="G67" i="10"/>
  <c r="F67" i="10"/>
  <c r="E67" i="10"/>
  <c r="D67" i="10"/>
  <c r="G66" i="10"/>
  <c r="F66" i="10"/>
  <c r="E66" i="10"/>
  <c r="D66" i="10"/>
  <c r="G65" i="10"/>
  <c r="F65" i="10"/>
  <c r="E65" i="10"/>
  <c r="D65" i="10"/>
  <c r="G89" i="10"/>
  <c r="F89" i="10"/>
  <c r="E89" i="10"/>
  <c r="D89" i="10"/>
  <c r="G88" i="10"/>
  <c r="F88" i="10"/>
  <c r="E88" i="10"/>
  <c r="D88" i="10"/>
  <c r="G87" i="10"/>
  <c r="F87" i="10"/>
  <c r="E87" i="10"/>
  <c r="D87" i="10"/>
  <c r="G86" i="10"/>
  <c r="F86" i="10"/>
  <c r="E86" i="10"/>
  <c r="D86" i="10"/>
  <c r="G85" i="10"/>
  <c r="F85" i="10"/>
  <c r="E85" i="10"/>
  <c r="D85" i="10"/>
  <c r="G84" i="10"/>
  <c r="F84" i="10"/>
  <c r="E84" i="10"/>
  <c r="D84" i="10"/>
  <c r="G83" i="10"/>
  <c r="F83" i="10"/>
  <c r="E83" i="10"/>
  <c r="D83" i="10"/>
  <c r="G82" i="10"/>
  <c r="F82" i="10"/>
  <c r="E82" i="10"/>
  <c r="D82" i="10"/>
  <c r="G81" i="10"/>
  <c r="F81" i="10"/>
  <c r="E81" i="10"/>
  <c r="D81" i="10"/>
  <c r="G80" i="10"/>
  <c r="F80" i="10"/>
  <c r="E80" i="10"/>
  <c r="D80" i="10"/>
  <c r="G79" i="10"/>
  <c r="F79" i="10"/>
  <c r="E79" i="10"/>
  <c r="D79" i="10"/>
  <c r="G78" i="10"/>
  <c r="F78" i="10"/>
  <c r="E78" i="10"/>
  <c r="D78" i="10"/>
  <c r="G102" i="10"/>
  <c r="F102" i="10"/>
  <c r="E102" i="10"/>
  <c r="D102" i="10"/>
  <c r="G101" i="10"/>
  <c r="F101" i="10"/>
  <c r="E101" i="10"/>
  <c r="D101" i="10"/>
  <c r="G100" i="10"/>
  <c r="F100" i="10"/>
  <c r="E100" i="10"/>
  <c r="D100" i="10"/>
  <c r="G99" i="10"/>
  <c r="F99" i="10"/>
  <c r="E99" i="10"/>
  <c r="D99" i="10"/>
  <c r="G98" i="10"/>
  <c r="F98" i="10"/>
  <c r="E98" i="10"/>
  <c r="D98" i="10"/>
  <c r="G97" i="10"/>
  <c r="F97" i="10"/>
  <c r="E97" i="10"/>
  <c r="D97" i="10"/>
  <c r="G96" i="10"/>
  <c r="F96" i="10"/>
  <c r="E96" i="10"/>
  <c r="D96" i="10"/>
  <c r="G95" i="10"/>
  <c r="F95" i="10"/>
  <c r="E95" i="10"/>
  <c r="D95" i="10"/>
  <c r="G94" i="10"/>
  <c r="F94" i="10"/>
  <c r="E94" i="10"/>
  <c r="D94" i="10"/>
  <c r="G93" i="10"/>
  <c r="F93" i="10"/>
  <c r="E93" i="10"/>
  <c r="D93" i="10"/>
  <c r="G92" i="10"/>
  <c r="F92" i="10"/>
  <c r="E92" i="10"/>
  <c r="D92" i="10"/>
  <c r="G91" i="10"/>
  <c r="F91" i="10"/>
  <c r="E91" i="10"/>
  <c r="D91" i="10"/>
  <c r="I89" i="32406"/>
  <c r="E246" i="32406" s="1"/>
  <c r="H89" i="32406"/>
  <c r="D246" i="32406" s="1"/>
  <c r="F89" i="32406"/>
  <c r="J31" i="32401"/>
  <c r="A67" i="32383"/>
  <c r="A66" i="32383"/>
  <c r="A65" i="32383"/>
  <c r="A64" i="32383"/>
  <c r="A63" i="32383"/>
  <c r="A62" i="32383"/>
  <c r="A61" i="32383"/>
  <c r="A60" i="32383"/>
  <c r="A59" i="32383"/>
  <c r="A58" i="32383"/>
  <c r="A57" i="32383"/>
  <c r="A56" i="32383"/>
  <c r="A55" i="32383"/>
  <c r="A54" i="32383"/>
  <c r="A53" i="32383"/>
  <c r="A52" i="32383"/>
  <c r="A51" i="32383"/>
  <c r="A50" i="32383"/>
  <c r="A49" i="32383"/>
  <c r="A48" i="32383"/>
  <c r="A47" i="32383"/>
  <c r="A46" i="32383"/>
  <c r="A45" i="32383"/>
  <c r="A44" i="32383"/>
  <c r="A43" i="32383"/>
  <c r="A42" i="32383"/>
  <c r="A41" i="32383"/>
  <c r="A40" i="32383"/>
  <c r="A39" i="32383"/>
  <c r="A38" i="32383"/>
  <c r="A37" i="32383"/>
  <c r="A36" i="32383"/>
  <c r="A35" i="32383"/>
  <c r="A34" i="32383"/>
  <c r="A33" i="32383"/>
  <c r="A32" i="32383"/>
  <c r="A31" i="32383"/>
  <c r="A30" i="32383"/>
  <c r="A29" i="32383"/>
  <c r="A28" i="32383"/>
  <c r="A27" i="32383"/>
  <c r="A26" i="32383"/>
  <c r="A25" i="32383"/>
  <c r="A24" i="32383"/>
  <c r="A23" i="32383"/>
  <c r="A22" i="32383"/>
  <c r="A21" i="32383"/>
  <c r="A20" i="32383"/>
  <c r="A19" i="32383"/>
  <c r="A18" i="32383"/>
  <c r="A17" i="32383"/>
  <c r="A16" i="32383"/>
  <c r="A15" i="32383"/>
  <c r="A14" i="32383"/>
  <c r="A13" i="32383"/>
  <c r="A12" i="32383"/>
  <c r="A11" i="32383"/>
  <c r="A10" i="32383"/>
  <c r="A9" i="32383"/>
  <c r="A8" i="32383"/>
  <c r="A7" i="32383"/>
  <c r="A6" i="32383"/>
  <c r="A5" i="32383"/>
  <c r="A1" i="32383"/>
  <c r="B94" i="32437"/>
  <c r="B93" i="32437"/>
  <c r="B92" i="32437"/>
  <c r="B91" i="32437"/>
  <c r="B89" i="32437"/>
  <c r="B87" i="32437"/>
  <c r="B86" i="32437"/>
  <c r="B85" i="32437"/>
  <c r="J28" i="32401"/>
  <c r="J27" i="32401"/>
  <c r="L26" i="32401"/>
  <c r="L25" i="32401"/>
  <c r="K25" i="32401"/>
  <c r="L24" i="32401"/>
  <c r="L23" i="32401"/>
  <c r="K23" i="32401"/>
  <c r="L22" i="32401"/>
  <c r="L21" i="32401"/>
  <c r="L20" i="32401"/>
  <c r="J20" i="32401"/>
  <c r="L19" i="32401"/>
  <c r="K19" i="32401"/>
  <c r="L18" i="32401"/>
  <c r="D18" i="32401"/>
  <c r="F18" i="32401" s="1"/>
  <c r="L17" i="32401"/>
  <c r="D17" i="32401"/>
  <c r="F17" i="32401" s="1"/>
  <c r="K17" i="32401" s="1"/>
  <c r="L16" i="32401"/>
  <c r="D16" i="32401"/>
  <c r="F16" i="32401"/>
  <c r="L15" i="32401"/>
  <c r="D15" i="32401"/>
  <c r="F15" i="32401" s="1"/>
  <c r="L14" i="32401"/>
  <c r="D14" i="32401"/>
  <c r="F14" i="32401" s="1"/>
  <c r="J14" i="32401" s="1"/>
  <c r="L13" i="32401"/>
  <c r="D13" i="32401"/>
  <c r="F13" i="32401" s="1"/>
  <c r="J13" i="32401" s="1"/>
  <c r="L12" i="32401"/>
  <c r="D12" i="32401"/>
  <c r="F12" i="32401" s="1"/>
  <c r="J12" i="32401" s="1"/>
  <c r="L11" i="32401"/>
  <c r="D11" i="32401"/>
  <c r="F11" i="32401" s="1"/>
  <c r="J11" i="32401" s="1"/>
  <c r="L10" i="32401"/>
  <c r="D10" i="32401"/>
  <c r="F10" i="32401" s="1"/>
  <c r="J10" i="32401" s="1"/>
  <c r="L9" i="32401"/>
  <c r="D9" i="32401"/>
  <c r="F9" i="32401" s="1"/>
  <c r="J9" i="32401" s="1"/>
  <c r="D8" i="32401"/>
  <c r="F8" i="32401" s="1"/>
  <c r="L7" i="32401"/>
  <c r="D7" i="32401"/>
  <c r="F7" i="32401" s="1"/>
  <c r="G167" i="10"/>
  <c r="E167" i="10"/>
  <c r="G166" i="10"/>
  <c r="E166" i="10"/>
  <c r="G165" i="10"/>
  <c r="E165" i="10"/>
  <c r="G164" i="10"/>
  <c r="E164" i="10"/>
  <c r="G163" i="10"/>
  <c r="E163" i="10"/>
  <c r="G162" i="10"/>
  <c r="E162" i="10"/>
  <c r="G161" i="10"/>
  <c r="E161" i="10"/>
  <c r="G160" i="10"/>
  <c r="E160" i="10"/>
  <c r="G159" i="10"/>
  <c r="E159" i="10"/>
  <c r="G158" i="10"/>
  <c r="E158" i="10"/>
  <c r="G157" i="10"/>
  <c r="E157" i="10"/>
  <c r="G156" i="10"/>
  <c r="F156" i="10"/>
  <c r="E156" i="10"/>
  <c r="G154" i="10"/>
  <c r="F154" i="10"/>
  <c r="E154" i="10"/>
  <c r="G153" i="10"/>
  <c r="F153" i="10"/>
  <c r="E153" i="10"/>
  <c r="G152" i="10"/>
  <c r="F152" i="10"/>
  <c r="E152" i="10"/>
  <c r="G151" i="10"/>
  <c r="F151" i="10"/>
  <c r="E151" i="10"/>
  <c r="G150" i="10"/>
  <c r="F150" i="10"/>
  <c r="E150" i="10"/>
  <c r="G149" i="10"/>
  <c r="F149" i="10"/>
  <c r="E149" i="10"/>
  <c r="G148" i="10"/>
  <c r="F148" i="10"/>
  <c r="E148" i="10"/>
  <c r="G147" i="10"/>
  <c r="F147" i="10"/>
  <c r="E147" i="10"/>
  <c r="G146" i="10"/>
  <c r="F146" i="10"/>
  <c r="E146" i="10"/>
  <c r="G145" i="10"/>
  <c r="F145" i="10"/>
  <c r="E145" i="10"/>
  <c r="G144" i="10"/>
  <c r="F144" i="10"/>
  <c r="E144" i="10"/>
  <c r="D144" i="10"/>
  <c r="G143" i="10"/>
  <c r="F143" i="10"/>
  <c r="E143" i="10"/>
  <c r="D143" i="10"/>
  <c r="G141" i="10"/>
  <c r="F141" i="10"/>
  <c r="E141" i="10"/>
  <c r="D141" i="10"/>
  <c r="G140" i="10"/>
  <c r="F140" i="10"/>
  <c r="E140" i="10"/>
  <c r="D140" i="10"/>
  <c r="G139" i="10"/>
  <c r="F139" i="10"/>
  <c r="E139" i="10"/>
  <c r="D139" i="10"/>
  <c r="G138" i="10"/>
  <c r="F138" i="10"/>
  <c r="E138" i="10"/>
  <c r="D138" i="10"/>
  <c r="G137" i="10"/>
  <c r="F137" i="10"/>
  <c r="E137" i="10"/>
  <c r="D137" i="10"/>
  <c r="G136" i="10"/>
  <c r="F136" i="10"/>
  <c r="E136" i="10"/>
  <c r="D136" i="10"/>
  <c r="G135" i="10"/>
  <c r="F135" i="10"/>
  <c r="E135" i="10"/>
  <c r="D135" i="10"/>
  <c r="G134" i="10"/>
  <c r="F134" i="10"/>
  <c r="E134" i="10"/>
  <c r="D134" i="10"/>
  <c r="G133" i="10"/>
  <c r="F133" i="10"/>
  <c r="E133" i="10"/>
  <c r="D133" i="10"/>
  <c r="G132" i="10"/>
  <c r="F132" i="10"/>
  <c r="E132" i="10"/>
  <c r="D132" i="10"/>
  <c r="G131" i="10"/>
  <c r="F131" i="10"/>
  <c r="E131" i="10"/>
  <c r="D131" i="10"/>
  <c r="G130" i="10"/>
  <c r="F130" i="10"/>
  <c r="E130" i="10"/>
  <c r="D130" i="10"/>
  <c r="G128" i="10"/>
  <c r="F128" i="10"/>
  <c r="E128" i="10"/>
  <c r="D128" i="10"/>
  <c r="G127" i="10"/>
  <c r="F127" i="10"/>
  <c r="E127" i="10"/>
  <c r="D127" i="10"/>
  <c r="G126" i="10"/>
  <c r="F126" i="10"/>
  <c r="E126" i="10"/>
  <c r="D126" i="10"/>
  <c r="G125" i="10"/>
  <c r="F125" i="10"/>
  <c r="E125" i="10"/>
  <c r="D125" i="10"/>
  <c r="G124" i="10"/>
  <c r="F124" i="10"/>
  <c r="E124" i="10"/>
  <c r="D124" i="10"/>
  <c r="G123" i="10"/>
  <c r="F123" i="10"/>
  <c r="E123" i="10"/>
  <c r="D123" i="10"/>
  <c r="G122" i="10"/>
  <c r="F122" i="10"/>
  <c r="E122" i="10"/>
  <c r="D122" i="10"/>
  <c r="G121" i="10"/>
  <c r="F121" i="10"/>
  <c r="E121" i="10"/>
  <c r="D121" i="10"/>
  <c r="G120" i="10"/>
  <c r="F120" i="10"/>
  <c r="E120" i="10"/>
  <c r="D120" i="10"/>
  <c r="G119" i="10"/>
  <c r="F119" i="10"/>
  <c r="E119" i="10"/>
  <c r="D119" i="10"/>
  <c r="G118" i="10"/>
  <c r="F118" i="10"/>
  <c r="E118" i="10"/>
  <c r="D118" i="10"/>
  <c r="G117" i="10"/>
  <c r="F117" i="10"/>
  <c r="E117" i="10"/>
  <c r="D117" i="10"/>
  <c r="G115" i="10"/>
  <c r="F115" i="10"/>
  <c r="E115" i="10"/>
  <c r="D115" i="10"/>
  <c r="G114" i="10"/>
  <c r="F114" i="10"/>
  <c r="E114" i="10"/>
  <c r="D114" i="10"/>
  <c r="G113" i="10"/>
  <c r="F113" i="10"/>
  <c r="E113" i="10"/>
  <c r="D113" i="10"/>
  <c r="G112" i="10"/>
  <c r="F112" i="10"/>
  <c r="E112" i="10"/>
  <c r="D112" i="10"/>
  <c r="G111" i="10"/>
  <c r="F111" i="10"/>
  <c r="E111" i="10"/>
  <c r="D111" i="10"/>
  <c r="G110" i="10"/>
  <c r="F110" i="10"/>
  <c r="E110" i="10"/>
  <c r="D110" i="10"/>
  <c r="G109" i="10"/>
  <c r="F109" i="10"/>
  <c r="E109" i="10"/>
  <c r="D109" i="10"/>
  <c r="G108" i="10"/>
  <c r="F108" i="10"/>
  <c r="E108" i="10"/>
  <c r="D108" i="10"/>
  <c r="G107" i="10"/>
  <c r="F107" i="10"/>
  <c r="E107" i="10"/>
  <c r="D107" i="10"/>
  <c r="G106" i="10"/>
  <c r="F106" i="10"/>
  <c r="E106" i="10"/>
  <c r="D106" i="10"/>
  <c r="G105" i="10"/>
  <c r="F105" i="10"/>
  <c r="E105" i="10"/>
  <c r="D105" i="10"/>
  <c r="G104" i="10"/>
  <c r="F104" i="10"/>
  <c r="E104" i="10"/>
  <c r="D104" i="10"/>
  <c r="G316" i="32407"/>
  <c r="F316" i="32407"/>
  <c r="E316" i="32407"/>
  <c r="D316" i="32407"/>
  <c r="D284" i="32407"/>
  <c r="D283" i="32407"/>
  <c r="E282" i="32407"/>
  <c r="D282" i="32407"/>
  <c r="E281" i="32407"/>
  <c r="D281" i="32407"/>
  <c r="E280" i="32407"/>
  <c r="D280" i="32407"/>
  <c r="E279" i="32407"/>
  <c r="D279" i="32407"/>
  <c r="E278" i="32407"/>
  <c r="D278" i="32407"/>
  <c r="E277" i="32407"/>
  <c r="D277" i="32407"/>
  <c r="E276" i="32407"/>
  <c r="D276" i="32407"/>
  <c r="E275" i="32407"/>
  <c r="D275" i="32407"/>
  <c r="E274" i="32407"/>
  <c r="D274" i="32407"/>
  <c r="F273" i="32407"/>
  <c r="E273" i="32407"/>
  <c r="D240" i="32407"/>
  <c r="D239" i="32407"/>
  <c r="D238" i="32407"/>
  <c r="I41" i="32407"/>
  <c r="E232" i="32406"/>
  <c r="D232" i="32406"/>
  <c r="E231" i="32406"/>
  <c r="D231" i="32406"/>
  <c r="I88" i="32406"/>
  <c r="E275" i="32406" s="1"/>
  <c r="H88" i="32406"/>
  <c r="D245" i="32406" s="1"/>
  <c r="G88" i="32406"/>
  <c r="I86" i="32406"/>
  <c r="H86" i="32406"/>
  <c r="G86" i="32406"/>
  <c r="F86" i="32406" s="1"/>
  <c r="I85" i="32406"/>
  <c r="H85" i="32406"/>
  <c r="G85" i="32406"/>
  <c r="I84" i="32406"/>
  <c r="H84" i="32406"/>
  <c r="G84" i="32406"/>
  <c r="I83" i="32406"/>
  <c r="H83" i="32406"/>
  <c r="G83" i="32406"/>
  <c r="I82" i="32406"/>
  <c r="H82" i="32406"/>
  <c r="G82" i="32406"/>
  <c r="D82" i="32406" s="1"/>
  <c r="I81" i="32406"/>
  <c r="H81" i="32406"/>
  <c r="G81" i="32406"/>
  <c r="F81" i="32406" s="1"/>
  <c r="I80" i="32406"/>
  <c r="H80" i="32406"/>
  <c r="G80" i="32406"/>
  <c r="I79" i="32406"/>
  <c r="H79" i="32406"/>
  <c r="G79" i="32406"/>
  <c r="I78" i="32406"/>
  <c r="H78" i="32406"/>
  <c r="G78" i="32406"/>
  <c r="D78" i="32406" s="1"/>
  <c r="I77" i="32406"/>
  <c r="H77" i="32406"/>
  <c r="G77" i="32406"/>
  <c r="I76" i="32406"/>
  <c r="H76" i="32406"/>
  <c r="G76" i="32406"/>
  <c r="D76" i="32406" s="1"/>
  <c r="I75" i="32406"/>
  <c r="H75" i="32406"/>
  <c r="G75" i="32406"/>
  <c r="I73" i="32406"/>
  <c r="H73" i="32406"/>
  <c r="G73" i="32406"/>
  <c r="D73" i="32406" s="1"/>
  <c r="I72" i="32406"/>
  <c r="H72" i="32406"/>
  <c r="G72" i="32406"/>
  <c r="F72" i="32406" s="1"/>
  <c r="I71" i="32406"/>
  <c r="H71" i="32406"/>
  <c r="G71" i="32406"/>
  <c r="I70" i="32406"/>
  <c r="H70" i="32406"/>
  <c r="G70" i="32406"/>
  <c r="I69" i="32406"/>
  <c r="H69" i="32406"/>
  <c r="G69" i="32406"/>
  <c r="F69" i="32406" s="1"/>
  <c r="I68" i="32406"/>
  <c r="H68" i="32406"/>
  <c r="G68" i="32406"/>
  <c r="D68" i="32406" s="1"/>
  <c r="I67" i="32406"/>
  <c r="H67" i="32406"/>
  <c r="G67" i="32406"/>
  <c r="I66" i="32406"/>
  <c r="H66" i="32406"/>
  <c r="G66" i="32406"/>
  <c r="I65" i="32406"/>
  <c r="H65" i="32406"/>
  <c r="G65" i="32406"/>
  <c r="D65" i="32406" s="1"/>
  <c r="I64" i="32406"/>
  <c r="H64" i="32406"/>
  <c r="G64" i="32406"/>
  <c r="I63" i="32406"/>
  <c r="H63" i="32406"/>
  <c r="G63" i="32406"/>
  <c r="I62" i="32406"/>
  <c r="H62" i="32406"/>
  <c r="G62" i="32406"/>
  <c r="I60" i="32406"/>
  <c r="E274" i="32406" s="1"/>
  <c r="H60" i="32406"/>
  <c r="G60" i="32406"/>
  <c r="I59" i="32406"/>
  <c r="E273" i="32406" s="1"/>
  <c r="H59" i="32406"/>
  <c r="G59" i="32406"/>
  <c r="F59" i="32406" s="1"/>
  <c r="I58" i="32406"/>
  <c r="E272" i="32406" s="1"/>
  <c r="H58" i="32406"/>
  <c r="G58" i="32406"/>
  <c r="I57" i="32406"/>
  <c r="E271" i="32406" s="1"/>
  <c r="H57" i="32406"/>
  <c r="G57" i="32406"/>
  <c r="D57" i="32406" s="1"/>
  <c r="I56" i="32406"/>
  <c r="E270" i="32406" s="1"/>
  <c r="H56" i="32406"/>
  <c r="G56" i="32406"/>
  <c r="F56" i="32406" s="1"/>
  <c r="I55" i="32406"/>
  <c r="E269" i="32406" s="1"/>
  <c r="H55" i="32406"/>
  <c r="G55" i="32406"/>
  <c r="F55" i="32406" s="1"/>
  <c r="I54" i="32406"/>
  <c r="E268" i="32406" s="1"/>
  <c r="H54" i="32406"/>
  <c r="G54" i="32406"/>
  <c r="I53" i="32406"/>
  <c r="E267" i="32406" s="1"/>
  <c r="H53" i="32406"/>
  <c r="G53" i="32406"/>
  <c r="I52" i="32406"/>
  <c r="E266" i="32406" s="1"/>
  <c r="H52" i="32406"/>
  <c r="G52" i="32406"/>
  <c r="D52" i="32406" s="1"/>
  <c r="I51" i="32406"/>
  <c r="H51" i="32406"/>
  <c r="G51" i="32406"/>
  <c r="F51" i="32406" s="1"/>
  <c r="I50" i="32406"/>
  <c r="H50" i="32406"/>
  <c r="G50" i="32406"/>
  <c r="D50" i="32406" s="1"/>
  <c r="I49" i="32406"/>
  <c r="H49" i="32406"/>
  <c r="G49" i="32406"/>
  <c r="I47" i="32406"/>
  <c r="E244" i="32406"/>
  <c r="H47" i="32406"/>
  <c r="D244" i="32406" s="1"/>
  <c r="G47" i="32406"/>
  <c r="I46" i="32406"/>
  <c r="E243" i="32406" s="1"/>
  <c r="H46" i="32406"/>
  <c r="D243" i="32406" s="1"/>
  <c r="G46" i="32406"/>
  <c r="F46" i="32406" s="1"/>
  <c r="I45" i="32406"/>
  <c r="E242" i="32406" s="1"/>
  <c r="H45" i="32406"/>
  <c r="D242" i="32406" s="1"/>
  <c r="G45" i="32406"/>
  <c r="F45" i="32406" s="1"/>
  <c r="I44" i="32406"/>
  <c r="E241" i="32406" s="1"/>
  <c r="H44" i="32406"/>
  <c r="D241" i="32406" s="1"/>
  <c r="G44" i="32406"/>
  <c r="F44" i="32406" s="1"/>
  <c r="I43" i="32406"/>
  <c r="E240" i="32406" s="1"/>
  <c r="H43" i="32406"/>
  <c r="D240" i="32406" s="1"/>
  <c r="G43" i="32406"/>
  <c r="D43" i="32406" s="1"/>
  <c r="I42" i="32406"/>
  <c r="E239" i="32406" s="1"/>
  <c r="H42" i="32406"/>
  <c r="D239" i="32406" s="1"/>
  <c r="G42" i="32406"/>
  <c r="F42" i="32406" s="1"/>
  <c r="I41" i="32406"/>
  <c r="E238" i="32406" s="1"/>
  <c r="H41" i="32406"/>
  <c r="D238" i="32406" s="1"/>
  <c r="G41" i="32406"/>
  <c r="F41" i="32406" s="1"/>
  <c r="I40" i="32406"/>
  <c r="E237" i="32406" s="1"/>
  <c r="H40" i="32406"/>
  <c r="D237" i="32406" s="1"/>
  <c r="G40" i="32406"/>
  <c r="I39" i="32406"/>
  <c r="E236" i="32406" s="1"/>
  <c r="H39" i="32406"/>
  <c r="D236" i="32406" s="1"/>
  <c r="G39" i="32406"/>
  <c r="I38" i="32406"/>
  <c r="E235" i="32406" s="1"/>
  <c r="H38" i="32406"/>
  <c r="D235" i="32406" s="1"/>
  <c r="G38" i="32406"/>
  <c r="D38" i="32406" s="1"/>
  <c r="I37" i="32406"/>
  <c r="E234" i="32406" s="1"/>
  <c r="H37" i="32406"/>
  <c r="D234" i="32406" s="1"/>
  <c r="G37" i="32406"/>
  <c r="J37" i="32406" s="1"/>
  <c r="I36" i="32406"/>
  <c r="E233" i="32406" s="1"/>
  <c r="H36" i="32406"/>
  <c r="D233" i="32406" s="1"/>
  <c r="G36" i="32406"/>
  <c r="F36" i="32406" s="1"/>
  <c r="F272" i="32407"/>
  <c r="D161" i="32406"/>
  <c r="D131" i="32467"/>
  <c r="F156" i="32406"/>
  <c r="G130" i="32467"/>
  <c r="J24" i="32406"/>
  <c r="J83" i="32406"/>
  <c r="F70" i="32406"/>
  <c r="D88" i="32406"/>
  <c r="E129" i="32467"/>
  <c r="E132" i="32467"/>
  <c r="D130" i="32467"/>
  <c r="D129" i="32467"/>
  <c r="D117" i="32467"/>
  <c r="E130" i="32467"/>
  <c r="D167" i="32406"/>
  <c r="J179" i="32406"/>
  <c r="F134" i="32406"/>
  <c r="D134" i="32406"/>
  <c r="D49" i="32406"/>
  <c r="F66" i="32406"/>
  <c r="F79" i="32406"/>
  <c r="D83" i="32406"/>
  <c r="D124" i="32406"/>
  <c r="F144" i="32406"/>
  <c r="F37" i="32406"/>
  <c r="F39" i="32406"/>
  <c r="F50" i="32406"/>
  <c r="D80" i="32406"/>
  <c r="D84" i="32406"/>
  <c r="D112" i="32406"/>
  <c r="F122" i="32406"/>
  <c r="F107" i="32406"/>
  <c r="F133" i="32467"/>
  <c r="G117" i="32467"/>
  <c r="D113" i="32467"/>
  <c r="E93" i="32467"/>
  <c r="G126" i="32467"/>
  <c r="F62" i="32467"/>
  <c r="G112" i="32467"/>
  <c r="F88" i="32467"/>
  <c r="E112" i="32467"/>
  <c r="F130" i="32467"/>
  <c r="F126" i="32467"/>
  <c r="D142" i="32467"/>
  <c r="E142" i="32467"/>
  <c r="F157" i="32406"/>
  <c r="D150" i="32406"/>
  <c r="D153" i="32406"/>
  <c r="F130" i="32406"/>
  <c r="D108" i="32406"/>
  <c r="F250" i="10"/>
  <c r="F247" i="10"/>
  <c r="D247" i="10"/>
  <c r="E247" i="10"/>
  <c r="E248" i="10"/>
  <c r="D248" i="10"/>
  <c r="G249" i="10"/>
  <c r="H28" i="10"/>
  <c r="E250" i="10"/>
  <c r="G146" i="32467"/>
  <c r="F146" i="32467"/>
  <c r="E89" i="32467"/>
  <c r="D105" i="32406"/>
  <c r="G145" i="32467"/>
  <c r="D62" i="32467"/>
  <c r="J174" i="32406"/>
  <c r="D129" i="32406"/>
  <c r="F129" i="32406"/>
  <c r="F105" i="32406"/>
  <c r="F108" i="32406"/>
  <c r="D101" i="32406"/>
  <c r="D70" i="32406"/>
  <c r="D116" i="32406"/>
  <c r="D158" i="32406"/>
  <c r="F75" i="32406"/>
  <c r="D75" i="32406"/>
  <c r="F83" i="32406"/>
  <c r="F144" i="32467"/>
  <c r="F113" i="32467"/>
  <c r="F161" i="32406"/>
  <c r="F162" i="32406"/>
  <c r="D162" i="32406"/>
  <c r="D154" i="32406"/>
  <c r="F163" i="32406"/>
  <c r="F169" i="32406"/>
  <c r="D169" i="32406"/>
  <c r="F123" i="32406"/>
  <c r="D79" i="32406"/>
  <c r="J75" i="32406"/>
  <c r="F49" i="32406"/>
  <c r="F40" i="32406"/>
  <c r="D59" i="32406"/>
  <c r="K40" i="32401"/>
  <c r="J40" i="32401"/>
  <c r="J29" i="32401"/>
  <c r="K29" i="32401"/>
  <c r="K32" i="32401"/>
  <c r="J32" i="32401"/>
  <c r="K39" i="32401"/>
  <c r="J39" i="32401"/>
  <c r="J34" i="32401"/>
  <c r="K34" i="32401"/>
  <c r="K36" i="32401"/>
  <c r="J36" i="32401"/>
  <c r="G110" i="32401"/>
  <c r="K31" i="32401"/>
  <c r="J23" i="32401"/>
  <c r="F117" i="32467"/>
  <c r="F104" i="32467"/>
  <c r="E49" i="32467"/>
  <c r="G64" i="32467"/>
  <c r="G77" i="32467"/>
  <c r="E80" i="32467"/>
  <c r="F64" i="32467"/>
  <c r="C25" i="32467"/>
  <c r="E113" i="32467"/>
  <c r="E92" i="32467"/>
  <c r="G111" i="32467"/>
  <c r="D111" i="32467"/>
  <c r="D112" i="32467"/>
  <c r="F70" i="32467"/>
  <c r="D131" i="32406"/>
  <c r="D119" i="32406"/>
  <c r="J80" i="32406"/>
  <c r="E252" i="32406"/>
  <c r="D39" i="32406"/>
  <c r="J70" i="32406"/>
  <c r="F67" i="32406"/>
  <c r="F34" i="32414"/>
  <c r="F35" i="32414" s="1"/>
  <c r="F248" i="10"/>
  <c r="E249" i="10"/>
  <c r="F249" i="10"/>
  <c r="E251" i="10"/>
  <c r="D249" i="10"/>
  <c r="D251" i="10"/>
  <c r="D253" i="10"/>
  <c r="E253" i="10"/>
  <c r="F142" i="32467"/>
  <c r="G142" i="32467"/>
  <c r="D88" i="32467"/>
  <c r="F100" i="32467"/>
  <c r="E64" i="32467"/>
  <c r="D61" i="32467"/>
  <c r="D99" i="32467"/>
  <c r="E46" i="32467"/>
  <c r="G30" i="32437"/>
  <c r="G62" i="32437"/>
  <c r="F12" i="32468"/>
  <c r="F158" i="32406"/>
  <c r="J171" i="32406"/>
  <c r="F124" i="32406"/>
  <c r="F104" i="32406"/>
  <c r="D90" i="32406"/>
  <c r="E245" i="32406"/>
  <c r="D123" i="32406"/>
  <c r="D107" i="32406"/>
  <c r="D247" i="32406"/>
  <c r="F47" i="32406"/>
  <c r="D66" i="32406"/>
  <c r="F80" i="32406"/>
  <c r="J79" i="32406"/>
  <c r="F73" i="32406"/>
  <c r="F84" i="32406"/>
  <c r="J22" i="32401"/>
  <c r="K22" i="32401"/>
  <c r="K16" i="32401"/>
  <c r="J16" i="32401"/>
  <c r="K27" i="32401"/>
  <c r="D106" i="32467"/>
  <c r="F105" i="32467"/>
  <c r="E105" i="32467"/>
  <c r="D105" i="32467"/>
  <c r="D98" i="32467"/>
  <c r="F111" i="32467"/>
  <c r="F112" i="32467"/>
  <c r="E98" i="32467"/>
  <c r="E99" i="32467"/>
  <c r="E70" i="32467"/>
  <c r="F68" i="32467"/>
  <c r="E74" i="32467"/>
  <c r="G87" i="32467"/>
  <c r="C23" i="32467"/>
  <c r="F23" i="32467" s="1"/>
  <c r="F95" i="32467"/>
  <c r="F74" i="32467"/>
  <c r="E88" i="32467"/>
  <c r="E87" i="32467"/>
  <c r="G104" i="32467"/>
  <c r="F32" i="32414"/>
  <c r="G32" i="32414"/>
  <c r="G34" i="32414"/>
  <c r="G35" i="32414" s="1"/>
  <c r="B32" i="32460"/>
  <c r="C32" i="32414"/>
  <c r="D34" i="32414"/>
  <c r="C34" i="32414"/>
  <c r="E34" i="32414"/>
  <c r="D252" i="10"/>
  <c r="G252" i="10"/>
  <c r="E252" i="10"/>
  <c r="F252" i="10"/>
  <c r="E141" i="32467"/>
  <c r="F133" i="32406"/>
  <c r="D133" i="32406"/>
  <c r="D122" i="32406"/>
  <c r="D109" i="32406"/>
  <c r="J88" i="32406"/>
  <c r="F77" i="32406"/>
  <c r="D104" i="32406"/>
  <c r="D51" i="32406"/>
  <c r="F38" i="32406"/>
  <c r="D47" i="32406"/>
  <c r="F60" i="32406"/>
  <c r="F88" i="32406"/>
  <c r="F251" i="10"/>
  <c r="J18" i="32401"/>
  <c r="K18" i="32401"/>
  <c r="J24" i="32401"/>
  <c r="K24" i="32401"/>
  <c r="J17" i="32401"/>
  <c r="J19" i="32401"/>
  <c r="F141" i="32467"/>
  <c r="G141" i="32467"/>
  <c r="D141" i="32467"/>
  <c r="F140" i="32467"/>
  <c r="F120" i="32467"/>
  <c r="E108" i="32467"/>
  <c r="D86" i="32467"/>
  <c r="G73" i="32467"/>
  <c r="F73" i="32467"/>
  <c r="E68" i="32467"/>
  <c r="G65" i="32467"/>
  <c r="G70" i="32467"/>
  <c r="F27" i="32467"/>
  <c r="G27" i="32467"/>
  <c r="E111" i="32467"/>
  <c r="F122" i="32467"/>
  <c r="G122" i="32467"/>
  <c r="C21" i="32467"/>
  <c r="F79" i="32467"/>
  <c r="D80" i="32467"/>
  <c r="D87" i="32467"/>
  <c r="C13" i="32467"/>
  <c r="E66" i="32467"/>
  <c r="G66" i="32467"/>
  <c r="F66" i="32467"/>
  <c r="D89" i="32467"/>
  <c r="D92" i="32467"/>
  <c r="D32" i="32414"/>
  <c r="F121" i="32467" l="1"/>
  <c r="D51" i="32467"/>
  <c r="F98" i="32467"/>
  <c r="F106" i="32467"/>
  <c r="E107" i="32467"/>
  <c r="D140" i="32467"/>
  <c r="D108" i="32467"/>
  <c r="E73" i="32467"/>
  <c r="G144" i="32467"/>
  <c r="F145" i="32467"/>
  <c r="E114" i="32467"/>
  <c r="D133" i="32467"/>
  <c r="F139" i="32467"/>
  <c r="F108" i="32467"/>
  <c r="F115" i="32467"/>
  <c r="E90" i="32467"/>
  <c r="G63" i="32467"/>
  <c r="G121" i="32467"/>
  <c r="D109" i="32467"/>
  <c r="F85" i="32467"/>
  <c r="D54" i="32467"/>
  <c r="G106" i="32467"/>
  <c r="E72" i="32467"/>
  <c r="F119" i="32467"/>
  <c r="G125" i="32467"/>
  <c r="D132" i="32467"/>
  <c r="G119" i="32467"/>
  <c r="G127" i="32467"/>
  <c r="G139" i="32467"/>
  <c r="D27" i="32467"/>
  <c r="F61" i="32467"/>
  <c r="F109" i="32467"/>
  <c r="E146" i="32467"/>
  <c r="E20" i="32467"/>
  <c r="F93" i="32467"/>
  <c r="D107" i="32467"/>
  <c r="D64" i="32467"/>
  <c r="F148" i="32467"/>
  <c r="G40" i="32467"/>
  <c r="F132" i="32467"/>
  <c r="E135" i="32467"/>
  <c r="D67" i="32467"/>
  <c r="F65" i="32467"/>
  <c r="E54" i="32467"/>
  <c r="G78" i="32467"/>
  <c r="D65" i="32467"/>
  <c r="G69" i="32467"/>
  <c r="E94" i="32467"/>
  <c r="E69" i="32467"/>
  <c r="D69" i="32467"/>
  <c r="D70" i="32467"/>
  <c r="E62" i="32467"/>
  <c r="G102" i="32467"/>
  <c r="E61" i="32467"/>
  <c r="F143" i="32467"/>
  <c r="G134" i="32467"/>
  <c r="G113" i="32467"/>
  <c r="F96" i="32467"/>
  <c r="E137" i="32467"/>
  <c r="G132" i="32467"/>
  <c r="F101" i="32467"/>
  <c r="E116" i="32467"/>
  <c r="E147" i="32467"/>
  <c r="G150" i="32467"/>
  <c r="E151" i="32467"/>
  <c r="D151" i="32467"/>
  <c r="G38" i="32467"/>
  <c r="D139" i="32467"/>
  <c r="F151" i="32467"/>
  <c r="G151" i="32467"/>
  <c r="F72" i="32467"/>
  <c r="G76" i="32467"/>
  <c r="F63" i="32467"/>
  <c r="E57" i="32467"/>
  <c r="G109" i="32467"/>
  <c r="E63" i="32467"/>
  <c r="D49" i="32467"/>
  <c r="D57" i="32467"/>
  <c r="D56" i="32467"/>
  <c r="D52" i="32467"/>
  <c r="D66" i="32467"/>
  <c r="F78" i="32467"/>
  <c r="F82" i="32467"/>
  <c r="E100" i="32467"/>
  <c r="E96" i="32467"/>
  <c r="D94" i="32467"/>
  <c r="F102" i="32467"/>
  <c r="F67" i="32467"/>
  <c r="E60" i="32467"/>
  <c r="G143" i="32467"/>
  <c r="G129" i="32467"/>
  <c r="D134" i="32467"/>
  <c r="F135" i="32467"/>
  <c r="E134" i="32467"/>
  <c r="G140" i="32467"/>
  <c r="D138" i="32467"/>
  <c r="D128" i="32467"/>
  <c r="E128" i="32467"/>
  <c r="F127" i="32467"/>
  <c r="D34" i="32467"/>
  <c r="G48" i="32467"/>
  <c r="F50" i="32467"/>
  <c r="G52" i="32467"/>
  <c r="E48" i="32467"/>
  <c r="F138" i="32467"/>
  <c r="D148" i="32467"/>
  <c r="F36" i="32467"/>
  <c r="G61" i="32467"/>
  <c r="F52" i="32467"/>
  <c r="G67" i="32467"/>
  <c r="G82" i="32467"/>
  <c r="D68" i="32467"/>
  <c r="G107" i="32467"/>
  <c r="G74" i="32467"/>
  <c r="D100" i="32467"/>
  <c r="E117" i="32467"/>
  <c r="E59" i="32467"/>
  <c r="D59" i="32467"/>
  <c r="F69" i="32467"/>
  <c r="F107" i="32467"/>
  <c r="F147" i="32467"/>
  <c r="D137" i="32467"/>
  <c r="D135" i="32467"/>
  <c r="E127" i="32467"/>
  <c r="F134" i="32467"/>
  <c r="D24" i="32467"/>
  <c r="D82" i="32467"/>
  <c r="E85" i="32467"/>
  <c r="D118" i="32467"/>
  <c r="E138" i="32467"/>
  <c r="G66" i="32437"/>
  <c r="G40" i="32437"/>
  <c r="G10" i="32437"/>
  <c r="G26" i="32437"/>
  <c r="G68" i="32437"/>
  <c r="G67" i="32437"/>
  <c r="G59" i="32437"/>
  <c r="G48" i="32437"/>
  <c r="G46" i="32437"/>
  <c r="G27" i="32437"/>
  <c r="G11" i="32437"/>
  <c r="D172" i="32406"/>
  <c r="F65" i="32406"/>
  <c r="J85" i="32406"/>
  <c r="D86" i="32406"/>
  <c r="J46" i="32406"/>
  <c r="D128" i="32406"/>
  <c r="D102" i="32406"/>
  <c r="D46" i="32406"/>
  <c r="J55" i="32406"/>
  <c r="J175" i="32406"/>
  <c r="F116" i="32406"/>
  <c r="F171" i="32406"/>
  <c r="J172" i="32406"/>
  <c r="D176" i="32406"/>
  <c r="J56" i="32406"/>
  <c r="F110" i="32406"/>
  <c r="D92" i="32406"/>
  <c r="J50" i="32406"/>
  <c r="J91" i="32406"/>
  <c r="F85" i="32406"/>
  <c r="J173" i="32406"/>
  <c r="F170" i="32406"/>
  <c r="J176" i="32406"/>
  <c r="J154" i="32406"/>
  <c r="F135" i="32406"/>
  <c r="J51" i="32406"/>
  <c r="J106" i="32406"/>
  <c r="J133" i="32406"/>
  <c r="J123" i="32406"/>
  <c r="D98" i="32406"/>
  <c r="F82" i="32406"/>
  <c r="J160" i="32406"/>
  <c r="J129" i="32406"/>
  <c r="J153" i="32406"/>
  <c r="J168" i="32406"/>
  <c r="D56" i="32406"/>
  <c r="F102" i="32406"/>
  <c r="F92" i="32406"/>
  <c r="D121" i="32406"/>
  <c r="J99" i="32406"/>
  <c r="J69" i="32406"/>
  <c r="J86" i="32406"/>
  <c r="D141" i="32406"/>
  <c r="D72" i="32406"/>
  <c r="E247" i="32406"/>
  <c r="D160" i="32406"/>
  <c r="F117" i="32406"/>
  <c r="D147" i="32406"/>
  <c r="D149" i="32406"/>
  <c r="F164" i="32406"/>
  <c r="J142" i="32406"/>
  <c r="J177" i="32406"/>
  <c r="J144" i="32406"/>
  <c r="D41" i="32406"/>
  <c r="D120" i="32406"/>
  <c r="D140" i="32406"/>
  <c r="J163" i="32406"/>
  <c r="F168" i="32406"/>
  <c r="D106" i="32406"/>
  <c r="J117" i="32406"/>
  <c r="J107" i="32406"/>
  <c r="D69" i="32406"/>
  <c r="J95" i="32406"/>
  <c r="D164" i="32406"/>
  <c r="F91" i="32406"/>
  <c r="F120" i="32406"/>
  <c r="D37" i="32406"/>
  <c r="D103" i="32406"/>
  <c r="J78" i="32406"/>
  <c r="D85" i="32406"/>
  <c r="D55" i="32406"/>
  <c r="J147" i="32406"/>
  <c r="D142" i="32406"/>
  <c r="F166" i="32406"/>
  <c r="J38" i="32406"/>
  <c r="D168" i="32406"/>
  <c r="E262" i="10"/>
  <c r="D262" i="10"/>
  <c r="F129" i="32392"/>
  <c r="F132" i="32392" s="1"/>
  <c r="G36" i="32437"/>
  <c r="G31" i="32437"/>
  <c r="G52" i="32437"/>
  <c r="G50" i="32437"/>
  <c r="G42" i="32437"/>
  <c r="G7" i="32437"/>
  <c r="G22" i="32437"/>
  <c r="G20" i="32437"/>
  <c r="G32" i="32437"/>
  <c r="G53" i="32437"/>
  <c r="G41" i="32437"/>
  <c r="G21" i="32437"/>
  <c r="B129" i="32392"/>
  <c r="B132" i="32392" s="1"/>
  <c r="E129" i="32392"/>
  <c r="E132" i="32392" s="1"/>
  <c r="C129" i="32392"/>
  <c r="C132" i="32392" s="1"/>
  <c r="D129" i="32392"/>
  <c r="D132" i="32392" s="1"/>
  <c r="F33" i="32414"/>
  <c r="D35" i="32414"/>
  <c r="G13" i="32437"/>
  <c r="G25" i="32437"/>
  <c r="E32" i="32414"/>
  <c r="E35" i="32414"/>
  <c r="E260" i="10"/>
  <c r="G260" i="10"/>
  <c r="J167" i="32406"/>
  <c r="F154" i="32406"/>
  <c r="J161" i="32406"/>
  <c r="J155" i="32406"/>
  <c r="J157" i="32406"/>
  <c r="J169" i="32406"/>
  <c r="J146" i="32406"/>
  <c r="F153" i="32406"/>
  <c r="D146" i="32406"/>
  <c r="J159" i="32406"/>
  <c r="J162" i="32406"/>
  <c r="D148" i="32406"/>
  <c r="J148" i="32406"/>
  <c r="J166" i="32406"/>
  <c r="J156" i="32406"/>
  <c r="D143" i="32406"/>
  <c r="D130" i="32406"/>
  <c r="F136" i="32406"/>
  <c r="F131" i="32406"/>
  <c r="F128" i="32406"/>
  <c r="J141" i="32406"/>
  <c r="J131" i="32406"/>
  <c r="F118" i="32406"/>
  <c r="F125" i="32406"/>
  <c r="J138" i="32406"/>
  <c r="J127" i="32406"/>
  <c r="J114" i="32406"/>
  <c r="J119" i="32406"/>
  <c r="D114" i="32406"/>
  <c r="J108" i="32406"/>
  <c r="F114" i="32406"/>
  <c r="J115" i="32406"/>
  <c r="J122" i="32406"/>
  <c r="F115" i="32406"/>
  <c r="D96" i="32406"/>
  <c r="J93" i="32406"/>
  <c r="D93" i="32406"/>
  <c r="F93" i="32406"/>
  <c r="F96" i="32406"/>
  <c r="J105" i="32406"/>
  <c r="E248" i="32406"/>
  <c r="D81" i="32406"/>
  <c r="F71" i="32406"/>
  <c r="F76" i="32406"/>
  <c r="D67" i="32406"/>
  <c r="J89" i="32406"/>
  <c r="J84" i="32406"/>
  <c r="E276" i="32406"/>
  <c r="D71" i="32406"/>
  <c r="D58" i="32406"/>
  <c r="J65" i="32406"/>
  <c r="D53" i="32406"/>
  <c r="F57" i="32406"/>
  <c r="J71" i="32406"/>
  <c r="F52" i="32406"/>
  <c r="F58" i="32406"/>
  <c r="J45" i="32406"/>
  <c r="J53" i="32406"/>
  <c r="D45" i="32406"/>
  <c r="J41" i="32406"/>
  <c r="J57" i="32406"/>
  <c r="D40" i="32406"/>
  <c r="J54" i="32406"/>
  <c r="J40" i="32406"/>
  <c r="D36" i="32406"/>
  <c r="J49" i="32406"/>
  <c r="J42" i="32406"/>
  <c r="J47" i="32406"/>
  <c r="J36" i="32406"/>
  <c r="F132" i="32406"/>
  <c r="F111" i="32406"/>
  <c r="J62" i="32406"/>
  <c r="J151" i="32406"/>
  <c r="J72" i="32406"/>
  <c r="F150" i="32406"/>
  <c r="J67" i="32406"/>
  <c r="D62" i="32406"/>
  <c r="J59" i="32406"/>
  <c r="F62" i="32406"/>
  <c r="J150" i="32406"/>
  <c r="F138" i="32406"/>
  <c r="D145" i="32406"/>
  <c r="F103" i="32406"/>
  <c r="D91" i="32406"/>
  <c r="J58" i="32406"/>
  <c r="F54" i="32406"/>
  <c r="J52" i="32406"/>
  <c r="J64" i="32406"/>
  <c r="D132" i="32406"/>
  <c r="J110" i="32406"/>
  <c r="J63" i="32406"/>
  <c r="J118" i="32406"/>
  <c r="J109" i="32406"/>
  <c r="J121" i="32406"/>
  <c r="J66" i="32406"/>
  <c r="J76" i="32406"/>
  <c r="F43" i="32406"/>
  <c r="F63" i="32406"/>
  <c r="D60" i="32406"/>
  <c r="J94" i="32406"/>
  <c r="D115" i="32406"/>
  <c r="J130" i="32406"/>
  <c r="J137" i="32406"/>
  <c r="J98" i="32406"/>
  <c r="J112" i="32406"/>
  <c r="J132" i="32406"/>
  <c r="J135" i="32406"/>
  <c r="J149" i="32406"/>
  <c r="F53" i="32406"/>
  <c r="F78" i="32406"/>
  <c r="J81" i="32406"/>
  <c r="J77" i="32406"/>
  <c r="F68" i="32406"/>
  <c r="J158" i="32406"/>
  <c r="D54" i="32406"/>
  <c r="D99" i="32406"/>
  <c r="F95" i="32406"/>
  <c r="D42" i="32406"/>
  <c r="J60" i="32406"/>
  <c r="D97" i="32406"/>
  <c r="J111" i="32406"/>
  <c r="D111" i="32406"/>
  <c r="J124" i="32406"/>
  <c r="J136" i="32406"/>
  <c r="J82" i="32406"/>
  <c r="J73" i="32406"/>
  <c r="J97" i="32406"/>
  <c r="D63" i="32406"/>
  <c r="F64" i="32406"/>
  <c r="D64" i="32406"/>
  <c r="J125" i="32406"/>
  <c r="F94" i="32406"/>
  <c r="F137" i="32406"/>
  <c r="J90" i="32406"/>
  <c r="J134" i="32406"/>
  <c r="J44" i="32406"/>
  <c r="D127" i="32406"/>
  <c r="D44" i="32406"/>
  <c r="J140" i="32406"/>
  <c r="D77" i="32406"/>
  <c r="J68" i="32406"/>
  <c r="J145" i="32406"/>
  <c r="J101" i="32406"/>
  <c r="G10" i="32459"/>
  <c r="G11" i="32459" s="1"/>
  <c r="G12" i="32459" s="1"/>
  <c r="G13" i="32459" s="1"/>
  <c r="G14" i="32459" s="1"/>
  <c r="G15" i="32459" s="1"/>
  <c r="G16" i="32459" s="1"/>
  <c r="G17" i="32459" s="1"/>
  <c r="G18" i="32459" s="1"/>
  <c r="G19" i="32459" s="1"/>
  <c r="G20" i="32459" s="1"/>
  <c r="G21" i="32459" s="1"/>
  <c r="G22" i="32459" s="1"/>
  <c r="G23" i="32459" s="1"/>
  <c r="G24" i="32459" s="1"/>
  <c r="G25" i="32459" s="1"/>
  <c r="G26" i="32459" s="1"/>
  <c r="G27" i="32459" s="1"/>
  <c r="G28" i="32459" s="1"/>
  <c r="G29" i="32459" s="1"/>
  <c r="J26" i="32401"/>
  <c r="K26" i="32401"/>
  <c r="K21" i="32401"/>
  <c r="J21" i="32401"/>
  <c r="K15" i="32401"/>
  <c r="J15" i="32401"/>
  <c r="J25" i="32401"/>
  <c r="K28" i="32401"/>
  <c r="K20" i="32401"/>
  <c r="F150" i="32467"/>
  <c r="D150" i="32467"/>
  <c r="G124" i="32467"/>
  <c r="F137" i="32467"/>
  <c r="F124" i="32467"/>
  <c r="E124" i="32467"/>
  <c r="G137" i="32467"/>
  <c r="F125" i="32467"/>
  <c r="E125" i="32467"/>
  <c r="A164" i="32467"/>
  <c r="D125" i="32467"/>
  <c r="G138" i="32467"/>
  <c r="E126" i="32467"/>
  <c r="G120" i="32467"/>
  <c r="E119" i="32467"/>
  <c r="G115" i="32467"/>
  <c r="G128" i="32467"/>
  <c r="E118" i="32467"/>
  <c r="F118" i="32467"/>
  <c r="E95" i="32467"/>
  <c r="D95" i="32467"/>
  <c r="G108" i="32467"/>
  <c r="G95" i="32467"/>
  <c r="D96" i="32467"/>
  <c r="F81" i="32467"/>
  <c r="G81" i="32467"/>
  <c r="G83" i="32467"/>
  <c r="G96" i="32467"/>
  <c r="D85" i="32467"/>
  <c r="D81" i="32467"/>
  <c r="G79" i="32467"/>
  <c r="E75" i="32467"/>
  <c r="D76" i="32467"/>
  <c r="E83" i="32467"/>
  <c r="E79" i="32467"/>
  <c r="F75" i="32467"/>
  <c r="F83" i="32467"/>
  <c r="G94" i="32467"/>
  <c r="F94" i="32467"/>
  <c r="F90" i="32467"/>
  <c r="F92" i="32467"/>
  <c r="E77" i="32467"/>
  <c r="D79" i="32467"/>
  <c r="G92" i="32467"/>
  <c r="G88" i="32467"/>
  <c r="G75" i="32467"/>
  <c r="F77" i="32467"/>
  <c r="D78" i="32467"/>
  <c r="G90" i="32467"/>
  <c r="D43" i="32467"/>
  <c r="E40" i="32467"/>
  <c r="F57" i="32467"/>
  <c r="G36" i="32467"/>
  <c r="F40" i="32467"/>
  <c r="F59" i="32467"/>
  <c r="G57" i="32467"/>
  <c r="F42" i="32467"/>
  <c r="E41" i="32467"/>
  <c r="E44" i="32467"/>
  <c r="G51" i="32467"/>
  <c r="D46" i="32467"/>
  <c r="F41" i="32467"/>
  <c r="E38" i="32467"/>
  <c r="D36" i="32467"/>
  <c r="D41" i="32467"/>
  <c r="E36" i="32467"/>
  <c r="G41" i="32467"/>
  <c r="D37" i="32467"/>
  <c r="D44" i="32467"/>
  <c r="G50" i="32467"/>
  <c r="D39" i="32467"/>
  <c r="D48" i="32467"/>
  <c r="G56" i="32467"/>
  <c r="E47" i="32467"/>
  <c r="F56" i="32467"/>
  <c r="E39" i="32467"/>
  <c r="E43" i="32467"/>
  <c r="E34" i="32467"/>
  <c r="G23" i="32467"/>
  <c r="F25" i="32467"/>
  <c r="E25" i="32467"/>
  <c r="F38" i="32467"/>
  <c r="E24" i="32467"/>
  <c r="G42" i="32467"/>
  <c r="C22" i="32467"/>
  <c r="D23" i="32467" s="1"/>
  <c r="D26" i="32467"/>
  <c r="C31" i="32467"/>
  <c r="F44" i="32467" s="1"/>
  <c r="C16" i="32467"/>
  <c r="G25" i="32467"/>
  <c r="G33" i="32467"/>
  <c r="C7" i="32467"/>
  <c r="D101" i="32467"/>
  <c r="E101" i="32467"/>
  <c r="G114" i="32467"/>
  <c r="E102" i="32467"/>
  <c r="E104" i="32467"/>
  <c r="D104" i="32467"/>
  <c r="E103" i="32467"/>
  <c r="D21" i="32467"/>
  <c r="F86" i="32467"/>
  <c r="F103" i="32467"/>
  <c r="F116" i="32467"/>
  <c r="G116" i="32467"/>
  <c r="C11" i="32467"/>
  <c r="C30" i="32467"/>
  <c r="E91" i="32467"/>
  <c r="D90" i="32467"/>
  <c r="G105" i="32467"/>
  <c r="D93" i="32467"/>
  <c r="D116" i="32467"/>
  <c r="F128" i="32467"/>
  <c r="E115" i="32467"/>
  <c r="G131" i="32467"/>
  <c r="D119" i="32467"/>
  <c r="F131" i="32467"/>
  <c r="G118" i="32467"/>
  <c r="D120" i="32467"/>
  <c r="E120" i="32467"/>
  <c r="G133" i="32467"/>
  <c r="E121" i="32467"/>
  <c r="D29" i="32467"/>
  <c r="D28" i="32467"/>
  <c r="E29" i="32467"/>
  <c r="G99" i="32467"/>
  <c r="E86" i="32467"/>
  <c r="D22" i="32467"/>
  <c r="F34" i="32467"/>
  <c r="E28" i="32467"/>
  <c r="G103" i="32467"/>
  <c r="G101" i="32467"/>
  <c r="C15" i="32467"/>
  <c r="F28" i="32467" s="1"/>
  <c r="G72" i="32467"/>
  <c r="G85" i="32467"/>
  <c r="D73" i="32467"/>
  <c r="F87" i="32467"/>
  <c r="D75" i="32467"/>
  <c r="D74" i="32467"/>
  <c r="G89" i="32467"/>
  <c r="D77" i="32467"/>
  <c r="F76" i="32467"/>
  <c r="E76" i="32467"/>
  <c r="G91" i="32467"/>
  <c r="E78" i="32467"/>
  <c r="F91" i="32467"/>
  <c r="F80" i="32467"/>
  <c r="G80" i="32467"/>
  <c r="E81" i="32467"/>
  <c r="E82" i="32467"/>
  <c r="D83" i="32467"/>
  <c r="D124" i="32467"/>
  <c r="D122" i="32467"/>
  <c r="E122" i="32467"/>
  <c r="G135" i="32467"/>
  <c r="G26" i="32467"/>
  <c r="G34" i="32467"/>
  <c r="E21" i="32467"/>
  <c r="E26" i="32467"/>
  <c r="D103" i="32467"/>
  <c r="E27" i="32467"/>
  <c r="G86" i="32467"/>
  <c r="D102" i="32467"/>
  <c r="F114" i="32467"/>
  <c r="C8" i="32467"/>
  <c r="F46" i="32467"/>
  <c r="G46" i="32467"/>
  <c r="F33" i="32467"/>
  <c r="E35" i="32467"/>
  <c r="F48" i="32467"/>
  <c r="D35" i="32467"/>
  <c r="G37" i="32467"/>
  <c r="D38" i="32467"/>
  <c r="F37" i="32467"/>
  <c r="E37" i="32467"/>
  <c r="F39" i="32467"/>
  <c r="D40" i="32467"/>
  <c r="G39" i="32467"/>
  <c r="E42" i="32467"/>
  <c r="G54" i="32467"/>
  <c r="D42" i="32467"/>
  <c r="F54" i="32467"/>
  <c r="G47" i="32467"/>
  <c r="G60" i="32467"/>
  <c r="F47" i="32467"/>
  <c r="D47" i="32467"/>
  <c r="F60" i="32467"/>
  <c r="G49" i="32467"/>
  <c r="E50" i="32467"/>
  <c r="G62" i="32467"/>
  <c r="D50" i="32467"/>
  <c r="F53" i="32467"/>
  <c r="D53" i="32467"/>
  <c r="G53" i="32467"/>
  <c r="E53" i="32467"/>
  <c r="G55" i="32467"/>
  <c r="G68" i="32467"/>
  <c r="E55" i="32467"/>
  <c r="E56" i="32467"/>
  <c r="D115" i="32467"/>
  <c r="F26" i="32467"/>
  <c r="G8" i="32437"/>
  <c r="G44" i="32437"/>
  <c r="G35" i="32437"/>
  <c r="J37" i="32401"/>
  <c r="K37" i="32401"/>
  <c r="K33" i="32401"/>
  <c r="J33" i="32401"/>
  <c r="K30" i="32401"/>
  <c r="J30" i="32401"/>
  <c r="J35" i="32401"/>
  <c r="K35" i="32401"/>
  <c r="J38" i="32401"/>
  <c r="K38" i="32401"/>
  <c r="G261" i="10"/>
  <c r="F261" i="10"/>
  <c r="E261" i="10"/>
  <c r="D261" i="10"/>
  <c r="D155" i="32406"/>
  <c r="E144" i="32467"/>
  <c r="E143" i="32467"/>
  <c r="D174" i="32406"/>
  <c r="F175" i="32406"/>
  <c r="E148" i="32467"/>
  <c r="E139" i="32467"/>
  <c r="D170" i="32406"/>
  <c r="D144" i="32467"/>
  <c r="E150" i="32467"/>
  <c r="E145" i="32467"/>
  <c r="D177" i="32406"/>
  <c r="J180" i="32406"/>
  <c r="D180" i="32406"/>
  <c r="D33" i="32467" l="1"/>
  <c r="G49" i="32437"/>
  <c r="G33" i="32437"/>
  <c r="G56" i="32437"/>
  <c r="G6" i="32437"/>
  <c r="G55" i="32437"/>
  <c r="G51" i="32437"/>
  <c r="G23" i="32437"/>
  <c r="G45" i="32437"/>
  <c r="G17" i="32437"/>
  <c r="G9" i="32437"/>
  <c r="G57" i="32437"/>
  <c r="G39" i="32437"/>
  <c r="G18" i="32437"/>
  <c r="G24" i="32437"/>
  <c r="G12" i="32437"/>
  <c r="G15" i="32437"/>
  <c r="G61" i="32437"/>
  <c r="G19" i="32437"/>
  <c r="G14" i="32437"/>
  <c r="G63" i="32437"/>
  <c r="G29" i="32437"/>
  <c r="G65" i="32437"/>
  <c r="G28" i="32437"/>
  <c r="G54" i="32437"/>
  <c r="G37" i="32437"/>
  <c r="G43" i="32437"/>
  <c r="G60" i="32437"/>
  <c r="G38" i="32437"/>
  <c r="G58" i="32437"/>
  <c r="G34" i="32437"/>
  <c r="G64" i="32437"/>
  <c r="G16" i="32437"/>
  <c r="G47" i="32437"/>
  <c r="F22" i="32467"/>
  <c r="F35" i="32467"/>
  <c r="E22" i="32467"/>
  <c r="G35" i="32467"/>
  <c r="F31" i="32467"/>
  <c r="G31" i="32467"/>
  <c r="G44" i="32467"/>
  <c r="E33" i="32467"/>
  <c r="E23" i="32467"/>
  <c r="G22" i="32467"/>
  <c r="F29" i="32467"/>
  <c r="G29" i="32467"/>
  <c r="G20" i="32467"/>
  <c r="F20" i="32467"/>
  <c r="G24" i="32467"/>
  <c r="F24" i="32467"/>
  <c r="F21" i="32467"/>
  <c r="G21" i="32467"/>
  <c r="G28" i="32467"/>
  <c r="E30" i="32467"/>
  <c r="G30" i="32467"/>
  <c r="G43" i="32467"/>
  <c r="F43" i="32467"/>
  <c r="E31" i="32467"/>
  <c r="D30" i="32467"/>
  <c r="F30" i="32467"/>
  <c r="D31" i="32467"/>
</calcChain>
</file>

<file path=xl/sharedStrings.xml><?xml version="1.0" encoding="utf-8"?>
<sst xmlns="http://schemas.openxmlformats.org/spreadsheetml/2006/main" count="2056" uniqueCount="380">
  <si>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</si>
  <si>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</si>
  <si>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</si>
  <si>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</si>
  <si>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</si>
  <si>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</si>
  <si>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</si>
  <si>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</si>
  <si>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</si>
  <si>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</si>
  <si>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</si>
  <si>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</si>
  <si>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</si>
  <si>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</si>
  <si>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GENERAL</t>
  </si>
  <si>
    <t xml:space="preserve"> MAR</t>
  </si>
  <si>
    <t xml:space="preserve">TOTAL 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</si>
  <si>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</si>
  <si>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</si>
  <si>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</si>
  <si>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</si>
  <si>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</si>
  <si>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</si>
  <si>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</si>
  <si>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</si>
  <si>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</si>
  <si>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</si>
  <si>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</si>
  <si>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</si>
  <si>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TOTAL AFILIADOS</t>
  </si>
  <si>
    <t>ALTAS DIARIAS</t>
  </si>
  <si>
    <t xml:space="preserve">BAJAS DIARIAS 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</si>
  <si>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</si>
  <si>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</si>
  <si>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</si>
  <si>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</si>
  <si>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</si>
  <si>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</si>
  <si>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</si>
  <si>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</si>
  <si>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</si>
  <si>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</si>
  <si>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</si>
  <si>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</si>
  <si>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</si>
  <si>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</si>
  <si>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</si>
  <si>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</si>
  <si>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</si>
  <si>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OCUPADOS</t>
  </si>
  <si>
    <t>PENSIONISTAS</t>
  </si>
  <si>
    <t>ARAGÓN</t>
  </si>
  <si>
    <t>PAÍS VASCO</t>
  </si>
  <si>
    <t>Variación Mensual</t>
  </si>
  <si>
    <t>TOTAL SISTEMA</t>
  </si>
  <si>
    <t>Medios 2006</t>
  </si>
  <si>
    <t>Septiembre</t>
  </si>
  <si>
    <t>Octubre</t>
  </si>
  <si>
    <t>Noviembre</t>
  </si>
  <si>
    <t>Diciembre</t>
  </si>
  <si>
    <t>Medios 2007</t>
  </si>
  <si>
    <t>enero</t>
  </si>
  <si>
    <t>febrero</t>
  </si>
  <si>
    <t>marzo</t>
  </si>
  <si>
    <t>abril</t>
  </si>
  <si>
    <t>Medias Anuales</t>
  </si>
  <si>
    <t>TRABAJADORES EN ALTA</t>
  </si>
  <si>
    <t>Medios 2008</t>
  </si>
  <si>
    <t>RELACION</t>
  </si>
  <si>
    <t>EN DESEMPLEO</t>
  </si>
  <si>
    <t>AFIL./PENS</t>
  </si>
  <si>
    <t>a</t>
  </si>
  <si>
    <t>aaa</t>
  </si>
  <si>
    <t>Los datos de afiliados ocupados corresponden al último día de cada mes (no son medios como en las estadísticas anteriores), debido a la antigüedad de la serie cuando no se disponía de datos medios y a fin de que se puedan realizar comparaciones homogéneas</t>
  </si>
  <si>
    <t>Incrementos</t>
  </si>
  <si>
    <t>HOMBRES</t>
  </si>
  <si>
    <t>MUJERES</t>
  </si>
  <si>
    <t>Variación Interanual en %</t>
  </si>
  <si>
    <t>Número</t>
  </si>
  <si>
    <t>% s/total</t>
  </si>
  <si>
    <t>Hombres</t>
  </si>
  <si>
    <t>Mujeres</t>
  </si>
  <si>
    <t>Total</t>
  </si>
  <si>
    <t>No consta</t>
  </si>
  <si>
    <t>Construcción</t>
  </si>
  <si>
    <t>Barcelona</t>
  </si>
  <si>
    <t>Girona</t>
  </si>
  <si>
    <t>Lleida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</si>
  <si>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</si>
  <si>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</si>
  <si>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</si>
  <si>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</si>
  <si>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</si>
  <si>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</si>
  <si>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</si>
  <si>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</si>
  <si>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</si>
  <si>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</si>
  <si>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</si>
  <si>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Alicante</t>
  </si>
  <si>
    <t>Castellón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</si>
  <si>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</si>
  <si>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</si>
  <si>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</si>
  <si>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</si>
  <si>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</si>
  <si>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</si>
  <si>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</si>
  <si>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</si>
  <si>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</si>
  <si>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</si>
  <si>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</si>
  <si>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</si>
  <si>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</si>
  <si>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</si>
  <si>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</si>
  <si>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</si>
  <si>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</si>
  <si>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</si>
  <si>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</si>
  <si>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</si>
  <si>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</si>
  <si>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EXTRANJEROS</t>
  </si>
  <si>
    <t>DICIEMBRE 05</t>
  </si>
  <si>
    <t>DICIEMBRE 06</t>
  </si>
  <si>
    <t>DICIEMBRE 07</t>
  </si>
  <si>
    <t>Medios 2009</t>
  </si>
  <si>
    <t>SECTOR ACTIVIDAD</t>
  </si>
  <si>
    <t>Variación mensual</t>
  </si>
  <si>
    <t>Variación interanual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</si>
  <si>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</si>
  <si>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</si>
  <si>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</si>
  <si>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</si>
  <si>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</si>
  <si>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</si>
  <si>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</si>
  <si>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</si>
  <si>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</si>
  <si>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</si>
  <si>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</si>
  <si>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</si>
  <si>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</si>
  <si>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Ourense</t>
  </si>
  <si>
    <t>A Coruña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</si>
  <si>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</si>
  <si>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</si>
  <si>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</si>
  <si>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</si>
  <si>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</si>
  <si>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</si>
  <si>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</si>
  <si>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DICIEMBRE 08</t>
  </si>
  <si>
    <t>CAST.-LA MANCHA</t>
  </si>
  <si>
    <t>ILLES BALEARS</t>
  </si>
  <si>
    <t>Comercio; Reparación de Vehículos de Motor y Motocicletas</t>
  </si>
  <si>
    <t>Mensual</t>
  </si>
  <si>
    <t>af</t>
  </si>
  <si>
    <t>MEDIA 2009</t>
  </si>
  <si>
    <t>DICIEMBRE 09</t>
  </si>
  <si>
    <t>Medios 2010</t>
  </si>
  <si>
    <t>1 TRABAJADOR</t>
  </si>
  <si>
    <t>DE 2 A 5 TRAB.</t>
  </si>
  <si>
    <t>DE 6 A 50 TRAB.</t>
  </si>
  <si>
    <t>DE 51 A 100 TRAB.</t>
  </si>
  <si>
    <t>DE 101 A 500 TRAB.</t>
  </si>
  <si>
    <t>MAS DE 500 TRAB.</t>
  </si>
  <si>
    <t>Código de Cuenta de Cotización</t>
  </si>
  <si>
    <t>nov.</t>
  </si>
  <si>
    <t>Medios 2011</t>
  </si>
  <si>
    <t xml:space="preserve">NÚMERO DE EMPRESAS EN EL RÉGIMEN ESPECIAL DEL MAR CON TRABAJADORES A FIN DE MES </t>
  </si>
  <si>
    <t>DICIEMBRE 10</t>
  </si>
  <si>
    <t>general</t>
  </si>
  <si>
    <t>autónomos</t>
  </si>
  <si>
    <t>resto regímes</t>
  </si>
  <si>
    <t>total</t>
  </si>
  <si>
    <t>ANDALUCÍA</t>
  </si>
  <si>
    <t>Ávila</t>
  </si>
  <si>
    <t>Araba/Álava</t>
  </si>
  <si>
    <t>Bizkaia</t>
  </si>
  <si>
    <t>14</t>
  </si>
  <si>
    <t>21</t>
  </si>
  <si>
    <t>Medios 2005</t>
  </si>
  <si>
    <t>Medios 2004</t>
  </si>
  <si>
    <t>Gipuzkoa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</si>
  <si>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</si>
  <si>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</si>
  <si>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</si>
  <si>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</si>
  <si>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</si>
  <si>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</si>
  <si>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</si>
  <si>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</si>
  <si>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</si>
  <si>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Medios 2012</t>
  </si>
  <si>
    <t>-------</t>
  </si>
  <si>
    <t>Variación intermensual</t>
  </si>
  <si>
    <t>- S.E.T.A.</t>
  </si>
  <si>
    <t>- C. PROPIA</t>
  </si>
  <si>
    <t>- C. AJENA</t>
  </si>
  <si>
    <t>DICIEMBRE 11</t>
  </si>
  <si>
    <t xml:space="preserve">NÚMERO DE EMPRESAS EN EL RÉG. ESP. DEL CARBÓN CON TRABAJADORES A FIN DE MES </t>
  </si>
  <si>
    <t>RÉGIMEN GENERAL</t>
  </si>
  <si>
    <t xml:space="preserve">SISTEMA </t>
  </si>
  <si>
    <t>CARBÓN</t>
  </si>
  <si>
    <t>ABRIL 2012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</si>
  <si>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</si>
  <si>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</si>
  <si>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</si>
  <si>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</si>
  <si>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</si>
  <si>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</si>
  <si>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</si>
  <si>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----</t>
  </si>
  <si>
    <t>S.E.HOGAR</t>
  </si>
  <si>
    <t>(1) El desglose figura en la siguiente página</t>
  </si>
  <si>
    <t xml:space="preserve">GENERAL (1) </t>
  </si>
  <si>
    <t>NÚMERO DE EMPRESAS EN EL RÉGIMEN GENERAL CON TRABAJADORES A FIN DE MES (1)</t>
  </si>
  <si>
    <t>NÚMERO DE EMPRESAS TOTAL SISTEMA (1)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</si>
  <si>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</si>
  <si>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</si>
  <si>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</si>
  <si>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</si>
  <si>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</si>
  <si>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</si>
  <si>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</si>
  <si>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</si>
  <si>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Medios 2003</t>
  </si>
  <si>
    <t>Medios 2002</t>
  </si>
  <si>
    <t>Medios 2001</t>
  </si>
  <si>
    <t>o</t>
  </si>
  <si>
    <t>d</t>
  </si>
  <si>
    <t xml:space="preserve">GENERAL </t>
  </si>
  <si>
    <t>VARIACIÓN ANUAL POR REGÍMENES</t>
  </si>
  <si>
    <t xml:space="preserve">INTEGRACIÓN DE REGÍMENES AGRARIO Y HOGAR 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</si>
  <si>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</si>
  <si>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</si>
  <si>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</si>
  <si>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</si>
  <si>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</si>
  <si>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</si>
  <si>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</si>
  <si>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</si>
  <si>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>CLASIFICACIÓN SEGÚN CNAE-2009</t>
  </si>
  <si>
    <t xml:space="preserve">SERIE HISTÓRICA DE AFILIACIÓN MEDIA POR ACTIVIDAD ECONÓMICA Y RELACIÓN LABORAL CON AJUSTE ESTACIONAL </t>
  </si>
  <si>
    <t>sept.</t>
  </si>
  <si>
    <t>octub.</t>
  </si>
  <si>
    <t>novbre.</t>
  </si>
  <si>
    <t>dicbre.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</si>
  <si>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</si>
  <si>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</si>
  <si>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</si>
  <si>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</si>
  <si>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</si>
  <si>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</si>
  <si>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Variación</t>
  </si>
  <si>
    <t>Anual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</si>
  <si>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</si>
  <si>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</si>
  <si>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</si>
  <si>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</si>
  <si>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</si>
  <si>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</si>
  <si>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</si>
  <si>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</si>
  <si>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</si>
  <si>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</si>
  <si>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</si>
  <si>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</si>
  <si>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</si>
  <si>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</si>
  <si>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RELATIVA</t>
  </si>
  <si>
    <t>Revisión diciembre de 2014</t>
  </si>
  <si>
    <t>23</t>
  </si>
  <si>
    <t>(1) Excluidos el Sistema Especial Agrario y el Sistema Especial de Empleados de Hogar.</t>
  </si>
  <si>
    <t>19</t>
  </si>
  <si>
    <t>26</t>
  </si>
  <si>
    <t>27</t>
  </si>
  <si>
    <t xml:space="preserve">NÚMERO MEDIO DE AFILIADOS EN ALTA EN INVENTARIOS DE ENTES DE ADMINISTRACIONES PÚBLICAS POR ACTIVIDAD ECONÓMICA (CNAE 2009)
</t>
  </si>
  <si>
    <t>10</t>
  </si>
  <si>
    <t>11</t>
  </si>
  <si>
    <t>17</t>
  </si>
  <si>
    <t>18</t>
  </si>
  <si>
    <t>24</t>
  </si>
  <si>
    <t>31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</si>
  <si>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</si>
  <si>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</si>
  <si>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</si>
  <si>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</si>
  <si>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</si>
  <si>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</si>
  <si>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</si>
  <si>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</si>
  <si>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</si>
  <si>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</si>
  <si>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22</t>
  </si>
  <si>
    <t>28</t>
  </si>
  <si>
    <t>29</t>
  </si>
  <si>
    <t>32</t>
  </si>
  <si>
    <t>33</t>
  </si>
  <si>
    <t>34</t>
  </si>
  <si>
    <t>35</t>
  </si>
  <si>
    <t>36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</si>
  <si>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</si>
  <si>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</si>
  <si>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</si>
  <si>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</si>
  <si>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</si>
  <si>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</si>
  <si>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</si>
  <si>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</si>
  <si>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</si>
  <si>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</si>
  <si>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</si>
  <si>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VARIACIÓN MENSUAL Y ANUAL</t>
  </si>
  <si>
    <t>desempleo febrero sin resta</t>
  </si>
  <si>
    <t>(1) No incluye los Sistemas Especiales de  Agrario y de Empleados de Hogar.</t>
  </si>
  <si>
    <t>Comprobar si los incrementos coinciden con los de reg 1 (2).</t>
  </si>
  <si>
    <t>Comprobación: La fila 129 tiene que ser igual a cero (puede haber uno o dos de diferencia) y la 130 siempre igual a cero</t>
  </si>
  <si>
    <t>Se actualiza automáticamente con la pagina anterior</t>
  </si>
  <si>
    <t>MES</t>
  </si>
  <si>
    <t>AÑO</t>
  </si>
  <si>
    <t xml:space="preserve">RÉGIMEN GENERAL </t>
  </si>
  <si>
    <t xml:space="preserve">RÉGIMEN ESPECIAL DE TRABAJADORES AUTÓNOMOS </t>
  </si>
  <si>
    <t>VARIACIÓN NETA EN EL DÍA</t>
  </si>
  <si>
    <t>Integración Hogar y Agrario</t>
  </si>
  <si>
    <t xml:space="preserve">     2012 (1)</t>
  </si>
  <si>
    <t>(1) En 2012 Integración de Hogar y Agrario</t>
  </si>
  <si>
    <t>Se incluyen 1304 de hogar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</si>
  <si>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</si>
  <si>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>Medias mensuales 2020</t>
  </si>
  <si>
    <t>EVOLUCIÓN  COTIZANTES/PENSIONISTAS</t>
  </si>
  <si>
    <t>CLASIFICACIÓN SEGÚN CNAE-2009. Revisión de Enero 2020</t>
  </si>
  <si>
    <t>enero019</t>
  </si>
  <si>
    <t xml:space="preserve"> </t>
  </si>
  <si>
    <t>SERIE HISTÓRICA DE LOS MESES DE MARZO</t>
  </si>
  <si>
    <t>NÚMERO MEDIO DE CONVENIOS ESPECIALES. MARZO 2020</t>
  </si>
  <si>
    <t>SERIE HISTÓRICA DE LOS MESES
 DE FEBRERO</t>
  </si>
  <si>
    <t>AFILIACIÓN  DIARIA EN EL MES DE MARZO Y MEDIA MENSUAL</t>
  </si>
  <si>
    <t>MEDIA MARZO</t>
  </si>
  <si>
    <t>MARZO
2020</t>
  </si>
  <si>
    <t>AFILIACIÓN POR PROVINCIAS Y CC.AA. MARZO 2020</t>
  </si>
  <si>
    <t>AFILIACIÓN POR PROVINCIAS Y CC.AA. MARZO 2019</t>
  </si>
  <si>
    <t>AFILIACIÓN POR PROVINCIAS Y CC.AA. RÉGIMEN GENERAL. MARZO 2020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</si>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</sst>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_-* #,##0.00\ _€_-;\-* #,##0.00\ _€_-;_-* &quot;-&quot;??\ _€_-;_-@_-"/>
    <numFmt numFmtId="166" formatCode="_-* #,##0\ _P_t_s_-;\-* #,##0\ _P_t_s_-;_-* &quot;-&quot;\ _P_t_s_-;_-@_-"/>
    <numFmt numFmtId="167" formatCode="mmmm\-yy"/>
    <numFmt numFmtId="168" formatCode="#,##0_ ;[Red]\-#,##0\ "/>
    <numFmt numFmtId="169" formatCode="0.00_ ;[Red]\-0.00\ "/>
    <numFmt numFmtId="170" formatCode="#,##0.00_ ;[Red]\-#,##0.00\ "/>
    <numFmt numFmtId="171" formatCode="d\-mmm\-yyyy"/>
    <numFmt numFmtId="172" formatCode="#,##0\ \ "/>
    <numFmt numFmtId="173" formatCode="#,##0_ ;[Red]\-#,##0\ \ \ \ "/>
    <numFmt numFmtId="174" formatCode="#,##0_ ;[Red]\-#,##0\ \ "/>
    <numFmt numFmtId="175" formatCode="d\-mmm"/>
    <numFmt numFmtId="176" formatCode="d\-m\-yy"/>
    <numFmt numFmtId="177" formatCode="[$-C0A]d\-mmm\-yy;@"/>
    <numFmt numFmtId="178" formatCode="#,##0\ "/>
    <numFmt numFmtId="179" formatCode="[$-C0A]mmm\-yy;@"/>
    <numFmt numFmtId="180" formatCode="0.00_ ;[Red]\-0.00\ \ "/>
    <numFmt numFmtId="181" formatCode="#,##0.00_ ;\-#,##0.00\ "/>
    <numFmt numFmtId="182" formatCode="0.0"/>
    <numFmt numFmtId="183" formatCode="#,##0_ ;\-#,##0\ "/>
    <numFmt numFmtId="184" formatCode="0.00_ ;\-0.00\ "/>
    <numFmt numFmtId="185" formatCode="[$-C0A]d\-mmm;@"/>
  </numFmts>
  <fonts count="153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b/>
      <sz val="9"/>
      <name val="Arial"/>
      <family val="2"/>
    </font>
    <font>
      <b/>
      <sz val="9"/>
      <color indexed="12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4"/>
      <color indexed="12"/>
      <name val="Gill Sans"/>
      <family val="2"/>
    </font>
    <font>
      <b/>
      <sz val="10"/>
      <color indexed="10"/>
      <name val="Arial"/>
      <family val="2"/>
    </font>
    <font>
      <b/>
      <sz val="10"/>
      <color indexed="11"/>
      <name val="Arial"/>
      <family val="2"/>
    </font>
    <font>
      <sz val="8"/>
      <name val="Arial"/>
      <family val="2"/>
    </font>
    <font>
      <b/>
      <sz val="9"/>
      <color indexed="11"/>
      <name val="Arial"/>
      <family val="2"/>
    </font>
    <font>
      <sz val="12"/>
      <name val="Arial"/>
      <family val="2"/>
    </font>
    <font>
      <sz val="10"/>
      <name val="Gill Sans"/>
      <family val="2"/>
    </font>
    <font>
      <b/>
      <sz val="10"/>
      <name val="Gill Sans"/>
      <family val="2"/>
    </font>
    <font>
      <b/>
      <sz val="10"/>
      <color indexed="8"/>
      <name val="Gill Sans"/>
      <family val="2"/>
    </font>
    <font>
      <sz val="10"/>
      <color indexed="8"/>
      <name val="Gill Sans"/>
      <family val="2"/>
    </font>
    <font>
      <b/>
      <sz val="11"/>
      <name val="Gill Sans"/>
      <family val="2"/>
    </font>
    <font>
      <sz val="10"/>
      <color indexed="12"/>
      <name val="Gill Sans"/>
      <family val="2"/>
    </font>
    <font>
      <sz val="11"/>
      <name val="Gill Sans"/>
      <family val="2"/>
    </font>
    <font>
      <sz val="10"/>
      <name val="Arial"/>
      <family val="2"/>
    </font>
    <font>
      <b/>
      <sz val="11"/>
      <color indexed="12"/>
      <name val="Arial"/>
      <family val="2"/>
    </font>
    <font>
      <sz val="15"/>
      <name val="SWISS"/>
    </font>
    <font>
      <sz val="10"/>
      <name val="Arial"/>
      <family val="2"/>
    </font>
    <font>
      <b/>
      <sz val="18"/>
      <color indexed="56"/>
      <name val="Cambria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Times New Roman"/>
      <family val="1"/>
    </font>
    <font>
      <sz val="9"/>
      <name val="Gill Sans"/>
      <family val="2"/>
    </font>
    <font>
      <b/>
      <sz val="9"/>
      <name val="Gill Sans"/>
      <family val="2"/>
    </font>
    <font>
      <sz val="12"/>
      <name val="Arial"/>
      <family val="2"/>
    </font>
    <font>
      <sz val="11"/>
      <name val="Calibri"/>
      <family val="2"/>
    </font>
    <font>
      <sz val="10"/>
      <color indexed="8"/>
      <name val="Cambria"/>
      <family val="1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rgb="FFFF0000"/>
      <name val="Arial"/>
      <family val="2"/>
    </font>
    <font>
      <b/>
      <sz val="10"/>
      <color rgb="FFFF0000"/>
      <name val="Arial"/>
      <family val="2"/>
    </font>
    <font>
      <sz val="10"/>
      <color indexed="8"/>
      <name val="Calibri"/>
      <family val="2"/>
      <scheme val="minor"/>
    </font>
    <font>
      <b/>
      <sz val="10"/>
      <color theme="5" tint="-0.249977111117893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sz val="16"/>
      <color theme="5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name val="Cambria"/>
      <family val="1"/>
      <scheme val="major"/>
    </font>
    <font>
      <b/>
      <sz val="14"/>
      <color theme="5" tint="-0.249977111117893"/>
      <name val="Cambria"/>
      <family val="1"/>
      <scheme val="major"/>
    </font>
    <font>
      <b/>
      <sz val="12"/>
      <color theme="5" tint="-0.249977111117893"/>
      <name val="Cambria"/>
      <family val="1"/>
      <scheme val="major"/>
    </font>
    <font>
      <sz val="9"/>
      <name val="Cambria"/>
      <family val="1"/>
      <scheme val="major"/>
    </font>
    <font>
      <b/>
      <sz val="9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color theme="5" tint="-0.499984740745262"/>
      <name val="Cambria"/>
      <family val="1"/>
      <scheme val="major"/>
    </font>
    <font>
      <sz val="10"/>
      <color theme="5" tint="-0.499984740745262"/>
      <name val="Cambria"/>
      <family val="1"/>
      <scheme val="major"/>
    </font>
    <font>
      <sz val="16"/>
      <name val="Cambria"/>
      <family val="1"/>
      <scheme val="major"/>
    </font>
    <font>
      <sz val="10"/>
      <color indexed="16" tint="-0.499984740745262"/>
      <name val="Cambria"/>
      <family val="1"/>
      <scheme val="major"/>
    </font>
    <font>
      <b/>
      <sz val="10"/>
      <color indexed="16" tint="-0.499984740745262"/>
      <name val="Cambria"/>
      <family val="1"/>
      <scheme val="major"/>
    </font>
    <font>
      <b/>
      <sz val="12"/>
      <color theme="5" tint="-0.499984740745262"/>
      <name val="Cambria"/>
      <family val="1"/>
      <scheme val="major"/>
    </font>
    <font>
      <b/>
      <sz val="10"/>
      <color rgb="FF000000"/>
      <name val="Cambria"/>
      <family val="1"/>
      <scheme val="major"/>
    </font>
    <font>
      <b/>
      <sz val="12"/>
      <color rgb="FF943634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5" tint="-0.249977111117893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0"/>
      <color indexed="8"/>
      <name val="Cambria"/>
      <family val="1"/>
      <scheme val="major"/>
    </font>
    <font>
      <sz val="10"/>
      <color indexed="10"/>
      <name val="Cambria"/>
      <family val="1"/>
      <scheme val="major"/>
    </font>
    <font>
      <b/>
      <sz val="14"/>
      <color indexed="12"/>
      <name val="Cambria"/>
      <family val="1"/>
      <scheme val="major"/>
    </font>
    <font>
      <b/>
      <sz val="10"/>
      <color indexed="8"/>
      <name val="Cambria"/>
      <family val="1"/>
      <scheme val="major"/>
    </font>
    <font>
      <b/>
      <sz val="11"/>
      <color rgb="FF943634"/>
      <name val="Cambria"/>
      <family val="1"/>
      <scheme val="major"/>
    </font>
    <font>
      <sz val="11"/>
      <color indexed="8"/>
      <name val="Cambria"/>
      <family val="1"/>
      <scheme val="major"/>
    </font>
    <font>
      <sz val="10"/>
      <color indexed="11"/>
      <name val="Cambria"/>
      <family val="1"/>
      <scheme val="major"/>
    </font>
    <font>
      <sz val="12"/>
      <color theme="5" tint="-0.249977111117893"/>
      <name val="Cambria"/>
      <family val="1"/>
      <scheme val="major"/>
    </font>
    <font>
      <b/>
      <sz val="12"/>
      <color indexed="12"/>
      <name val="Cambria"/>
      <family val="1"/>
      <scheme val="major"/>
    </font>
    <font>
      <b/>
      <sz val="10"/>
      <color indexed="12"/>
      <name val="Cambria"/>
      <family val="1"/>
      <scheme val="major"/>
    </font>
    <font>
      <b/>
      <i/>
      <sz val="10"/>
      <color theme="5" tint="-0.249977111117893"/>
      <name val="Cambria"/>
      <family val="1"/>
      <scheme val="major"/>
    </font>
    <font>
      <b/>
      <sz val="10"/>
      <color theme="5" tint="-0.249977111117893"/>
      <name val="Cambria"/>
      <family val="1"/>
      <scheme val="major"/>
    </font>
    <font>
      <b/>
      <sz val="10"/>
      <color rgb="FF943634"/>
      <name val="Cambria"/>
      <family val="1"/>
      <scheme val="major"/>
    </font>
    <font>
      <b/>
      <sz val="14"/>
      <color indexed="8"/>
      <name val="Cambria"/>
      <family val="1"/>
      <scheme val="major"/>
    </font>
    <font>
      <sz val="14"/>
      <color indexed="8"/>
      <name val="Cambria"/>
      <family val="1"/>
      <scheme val="major"/>
    </font>
    <font>
      <b/>
      <i/>
      <sz val="10"/>
      <color indexed="8"/>
      <name val="Cambria"/>
      <family val="1"/>
      <scheme val="major"/>
    </font>
    <font>
      <b/>
      <sz val="11"/>
      <color indexed="8"/>
      <name val="Cambria"/>
      <family val="1"/>
      <scheme val="major"/>
    </font>
    <font>
      <sz val="13"/>
      <color indexed="12"/>
      <name val="Cambria"/>
      <family val="1"/>
      <scheme val="major"/>
    </font>
    <font>
      <b/>
      <sz val="11"/>
      <name val="Cambria"/>
      <family val="1"/>
      <scheme val="major"/>
    </font>
    <font>
      <sz val="11"/>
      <name val="Cambria"/>
      <family val="1"/>
      <scheme val="major"/>
    </font>
    <font>
      <b/>
      <sz val="12"/>
      <name val="Cambria"/>
      <family val="1"/>
      <scheme val="major"/>
    </font>
    <font>
      <b/>
      <sz val="12"/>
      <color indexed="8"/>
      <name val="Cambria"/>
      <family val="1"/>
      <scheme val="major"/>
    </font>
    <font>
      <b/>
      <sz val="10"/>
      <color rgb="FFFF0000"/>
      <name val="Cambria"/>
      <family val="1"/>
      <scheme val="major"/>
    </font>
    <font>
      <b/>
      <sz val="12"/>
      <color theme="4"/>
      <name val="Cambria"/>
      <family val="1"/>
      <scheme val="major"/>
    </font>
    <font>
      <b/>
      <i/>
      <sz val="10"/>
      <name val="Cambria"/>
      <family val="1"/>
      <scheme val="major"/>
    </font>
    <font>
      <sz val="10"/>
      <color theme="0" tint="-0.499984740745262"/>
      <name val="Cambria"/>
      <family val="1"/>
      <scheme val="major"/>
    </font>
    <font>
      <b/>
      <sz val="10"/>
      <color indexed="10"/>
      <name val="Cambria"/>
      <family val="1"/>
      <scheme val="major"/>
    </font>
    <font>
      <b/>
      <sz val="11"/>
      <color theme="0" tint="-0.499984740745262"/>
      <name val="Cambria"/>
      <family val="1"/>
      <scheme val="major"/>
    </font>
    <font>
      <b/>
      <sz val="10"/>
      <color theme="0" tint="-0.499984740745262"/>
      <name val="Cambria"/>
      <family val="1"/>
      <scheme val="major"/>
    </font>
    <font>
      <b/>
      <sz val="9"/>
      <color theme="5" tint="-0.499984740745262"/>
      <name val="Cambria"/>
      <family val="1"/>
      <scheme val="major"/>
    </font>
    <font>
      <b/>
      <i/>
      <sz val="10"/>
      <color theme="5" tint="-0.499984740745262"/>
      <name val="Cambria"/>
      <family val="1"/>
      <scheme val="major"/>
    </font>
    <font>
      <b/>
      <sz val="10"/>
      <color rgb="FF000000"/>
      <name val="Arial"/>
      <family val="2"/>
    </font>
    <font>
      <b/>
      <sz val="11"/>
      <color theme="5" tint="-0.499984740745262"/>
      <name val="Cambria"/>
      <family val="1"/>
      <scheme val="major"/>
    </font>
    <font>
      <sz val="9"/>
      <color rgb="FF333333"/>
      <name val="Arial"/>
      <family val="2"/>
    </font>
    <font>
      <sz val="10"/>
      <color rgb="FF000000"/>
      <name val="Cambria"/>
      <family val="1"/>
      <scheme val="major"/>
    </font>
    <font>
      <b/>
      <sz val="9"/>
      <color indexed="8"/>
      <name val="Cambria"/>
      <family val="1"/>
      <scheme val="major"/>
    </font>
    <font>
      <sz val="18"/>
      <color rgb="FFFFFFFF"/>
      <name val="Calibri"/>
      <family val="2"/>
    </font>
    <font>
      <sz val="10"/>
      <color theme="1"/>
      <name val="Calibri"/>
      <family val="2"/>
      <scheme val="minor"/>
    </font>
    <font>
      <b/>
      <sz val="12"/>
      <color rgb="FF800000"/>
      <name val="Cambria"/>
      <family val="1"/>
      <scheme val="major"/>
    </font>
    <font>
      <sz val="10"/>
      <color rgb="FF800000"/>
      <name val="Cambria"/>
      <family val="1"/>
      <scheme val="major"/>
    </font>
    <font>
      <sz val="8"/>
      <name val="Arial"/>
      <family val="2"/>
    </font>
    <font>
      <b/>
      <sz val="11"/>
      <color theme="0"/>
      <name val="Arial"/>
      <family val="2"/>
    </font>
    <font>
      <b/>
      <sz val="10"/>
      <color theme="0"/>
      <name val="Cambria"/>
      <family val="1"/>
      <scheme val="major"/>
    </font>
    <font>
      <sz val="10"/>
      <color theme="0"/>
      <name val="Cambria"/>
      <family val="1"/>
      <scheme val="major"/>
    </font>
    <font>
      <sz val="10"/>
      <color theme="0"/>
      <name val="Gill Sans"/>
      <family val="2"/>
    </font>
    <font>
      <sz val="10"/>
      <color theme="0"/>
      <name val="Arial"/>
    </font>
    <font>
      <sz val="10"/>
      <color theme="0"/>
      <name val="Arial"/>
      <family val="2"/>
    </font>
    <font>
      <b/>
      <sz val="11"/>
      <color theme="0"/>
      <name val="Cambria"/>
      <family val="1"/>
      <scheme val="major"/>
    </font>
    <font>
      <sz val="11"/>
      <color theme="0"/>
      <name val="Cambria"/>
      <family val="1"/>
      <scheme val="major"/>
    </font>
    <font>
      <sz val="11"/>
      <color theme="0"/>
      <name val="Calibri"/>
      <family val="2"/>
      <scheme val="minor"/>
    </font>
    <font>
      <b/>
      <sz val="12"/>
      <color theme="0"/>
      <name val="Cambria"/>
      <family val="1"/>
      <scheme val="major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22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mediumGray">
        <fgColor indexed="9"/>
        <bgColor indexed="22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BFBFBF"/>
        <bgColor indexed="64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0"/>
      </patternFill>
    </fill>
    <fill>
      <patternFill patternType="solid">
        <fgColor indexed="65"/>
        <bgColor theme="0"/>
      </patternFill>
    </fill>
    <fill>
      <patternFill patternType="mediumGray">
        <fgColor indexed="9"/>
        <bgColor theme="7" tint="0.59999389629810485"/>
      </patternFill>
    </fill>
  </fills>
  <borders count="6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80">
    <xf numFmtId="0" fontId="0" fillId="0" borderId="0" applyBorder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9" borderId="0" applyNumberFormat="0" applyBorder="0" applyAlignment="0" applyProtection="0"/>
    <xf numFmtId="0" fontId="47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48" fillId="20" borderId="1" applyNumberFormat="0" applyAlignment="0" applyProtection="0"/>
    <xf numFmtId="0" fontId="35" fillId="20" borderId="1" applyNumberFormat="0" applyAlignment="0" applyProtection="0"/>
    <xf numFmtId="0" fontId="35" fillId="20" borderId="1" applyNumberFormat="0" applyAlignment="0" applyProtection="0"/>
    <xf numFmtId="0" fontId="36" fillId="21" borderId="2" applyNumberFormat="0" applyAlignment="0" applyProtection="0"/>
    <xf numFmtId="0" fontId="36" fillId="21" borderId="2" applyNumberFormat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49" fillId="21" borderId="2" applyNumberFormat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44" fontId="3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1" fillId="4" borderId="0" applyNumberFormat="0" applyBorder="0" applyAlignment="0" applyProtection="0"/>
    <xf numFmtId="0" fontId="52" fillId="0" borderId="4" applyNumberFormat="0" applyFill="0" applyAlignment="0" applyProtection="0"/>
    <xf numFmtId="0" fontId="53" fillId="0" borderId="5" applyNumberFormat="0" applyFill="0" applyAlignment="0" applyProtection="0"/>
    <xf numFmtId="0" fontId="54" fillId="0" borderId="6" applyNumberFormat="0" applyFill="0" applyAlignment="0" applyProtection="0"/>
    <xf numFmtId="0" fontId="54" fillId="0" borderId="0" applyNumberFormat="0" applyFill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55" fillId="7" borderId="1" applyNumberFormat="0" applyAlignment="0" applyProtection="0"/>
    <xf numFmtId="0" fontId="56" fillId="0" borderId="3" applyNumberFormat="0" applyFill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68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2" fillId="0" borderId="0" applyFont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5" fillId="0" borderId="0"/>
    <xf numFmtId="0" fontId="18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18" fillId="0" borderId="0"/>
    <xf numFmtId="0" fontId="3" fillId="0" borderId="0" applyBorder="0"/>
    <xf numFmtId="0" fontId="3" fillId="0" borderId="0"/>
    <xf numFmtId="0" fontId="59" fillId="0" borderId="0"/>
    <xf numFmtId="0" fontId="3" fillId="0" borderId="0"/>
    <xf numFmtId="0" fontId="18" fillId="0" borderId="0"/>
    <xf numFmtId="0" fontId="18" fillId="0" borderId="0"/>
    <xf numFmtId="0" fontId="68" fillId="0" borderId="0"/>
    <xf numFmtId="0" fontId="68" fillId="0" borderId="0"/>
    <xf numFmtId="0" fontId="69" fillId="0" borderId="0"/>
    <xf numFmtId="0" fontId="69" fillId="0" borderId="0"/>
    <xf numFmtId="0" fontId="19" fillId="0" borderId="0" applyBorder="0"/>
    <xf numFmtId="0" fontId="3" fillId="0" borderId="0"/>
    <xf numFmtId="0" fontId="62" fillId="0" borderId="0"/>
    <xf numFmtId="0" fontId="29" fillId="22" borderId="7" applyNumberFormat="0" applyFont="0" applyAlignment="0" applyProtection="0"/>
    <xf numFmtId="0" fontId="3" fillId="22" borderId="7" applyNumberFormat="0" applyFont="0" applyAlignment="0" applyProtection="0"/>
    <xf numFmtId="0" fontId="3" fillId="22" borderId="7" applyNumberFormat="0" applyFont="0" applyAlignment="0" applyProtection="0"/>
    <xf numFmtId="0" fontId="57" fillId="20" borderId="8" applyNumberFormat="0" applyAlignment="0" applyProtection="0"/>
    <xf numFmtId="9" fontId="3" fillId="0" borderId="0" applyFont="0" applyFill="0" applyBorder="0" applyAlignment="0" applyProtection="0"/>
    <xf numFmtId="0" fontId="41" fillId="20" borderId="8" applyNumberFormat="0" applyAlignment="0" applyProtection="0"/>
    <xf numFmtId="0" fontId="41" fillId="20" borderId="8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4" fillId="0" borderId="4" applyNumberFormat="0" applyFill="0" applyAlignment="0" applyProtection="0"/>
    <xf numFmtId="0" fontId="44" fillId="0" borderId="4" applyNumberFormat="0" applyFill="0" applyAlignment="0" applyProtection="0"/>
    <xf numFmtId="0" fontId="45" fillId="0" borderId="5" applyNumberFormat="0" applyFill="0" applyAlignment="0" applyProtection="0"/>
    <xf numFmtId="0" fontId="45" fillId="0" borderId="5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" fillId="0" borderId="0"/>
    <xf numFmtId="0" fontId="18" fillId="0" borderId="0"/>
  </cellStyleXfs>
  <cellXfs count="1162">
    <xf numFmtId="0" fontId="0" fillId="0" borderId="0" xfId="0"/>
    <xf numFmtId="0" fontId="4" fillId="0" borderId="0" xfId="0" applyFont="1"/>
    <xf numFmtId="0" fontId="4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/>
    <xf numFmtId="0" fontId="5" fillId="0" borderId="0" xfId="0" applyFont="1"/>
    <xf numFmtId="3" fontId="0" fillId="0" borderId="0" xfId="0" applyNumberFormat="1"/>
    <xf numFmtId="0" fontId="0" fillId="0" borderId="0" xfId="0" applyBorder="1"/>
    <xf numFmtId="0" fontId="4" fillId="0" borderId="0" xfId="0" applyFont="1" applyBorder="1" applyAlignment="1">
      <alignment horizontal="center" vertical="center"/>
    </xf>
    <xf numFmtId="3" fontId="7" fillId="0" borderId="0" xfId="0" applyNumberFormat="1" applyFont="1"/>
    <xf numFmtId="0" fontId="7" fillId="0" borderId="0" xfId="0" applyFont="1"/>
    <xf numFmtId="0" fontId="9" fillId="0" borderId="0" xfId="0" applyFont="1"/>
    <xf numFmtId="169" fontId="8" fillId="23" borderId="0" xfId="0" applyNumberFormat="1" applyFont="1" applyFill="1" applyBorder="1"/>
    <xf numFmtId="0" fontId="8" fillId="0" borderId="0" xfId="0" applyFont="1"/>
    <xf numFmtId="0" fontId="5" fillId="0" borderId="0" xfId="0" applyFont="1" applyAlignment="1">
      <alignment horizontal="center"/>
    </xf>
    <xf numFmtId="166" fontId="7" fillId="0" borderId="0" xfId="0" applyNumberFormat="1" applyFont="1"/>
    <xf numFmtId="3" fontId="5" fillId="0" borderId="0" xfId="0" applyNumberFormat="1" applyFont="1" applyAlignment="1"/>
    <xf numFmtId="166" fontId="8" fillId="0" borderId="0" xfId="0" applyNumberFormat="1" applyFont="1"/>
    <xf numFmtId="0" fontId="5" fillId="0" borderId="0" xfId="0" applyFont="1" applyBorder="1"/>
    <xf numFmtId="166" fontId="10" fillId="0" borderId="0" xfId="0" applyNumberFormat="1" applyFont="1"/>
    <xf numFmtId="10" fontId="0" fillId="0" borderId="0" xfId="0" applyNumberFormat="1"/>
    <xf numFmtId="2" fontId="8" fillId="0" borderId="0" xfId="0" applyNumberFormat="1" applyFont="1"/>
    <xf numFmtId="2" fontId="10" fillId="0" borderId="0" xfId="0" applyNumberFormat="1" applyFont="1"/>
    <xf numFmtId="166" fontId="9" fillId="0" borderId="0" xfId="0" applyNumberFormat="1" applyFont="1"/>
    <xf numFmtId="0" fontId="14" fillId="23" borderId="0" xfId="0" applyFont="1" applyFill="1" applyBorder="1" applyAlignment="1">
      <alignment horizontal="centerContinuous"/>
    </xf>
    <xf numFmtId="0" fontId="4" fillId="0" borderId="0" xfId="0" applyFont="1" applyBorder="1"/>
    <xf numFmtId="166" fontId="4" fillId="0" borderId="0" xfId="0" applyNumberFormat="1" applyFont="1" applyBorder="1"/>
    <xf numFmtId="2" fontId="4" fillId="0" borderId="0" xfId="0" applyNumberFormat="1" applyFont="1" applyBorder="1"/>
    <xf numFmtId="17" fontId="4" fillId="0" borderId="0" xfId="0" applyNumberFormat="1" applyFont="1"/>
    <xf numFmtId="17" fontId="8" fillId="0" borderId="0" xfId="0" applyNumberFormat="1" applyFont="1"/>
    <xf numFmtId="3" fontId="11" fillId="0" borderId="0" xfId="0" applyNumberFormat="1" applyFont="1"/>
    <xf numFmtId="166" fontId="5" fillId="0" borderId="0" xfId="0" applyNumberFormat="1" applyFont="1" applyBorder="1"/>
    <xf numFmtId="2" fontId="5" fillId="0" borderId="0" xfId="0" applyNumberFormat="1" applyFont="1" applyBorder="1"/>
    <xf numFmtId="0" fontId="7" fillId="0" borderId="0" xfId="0" applyFont="1" applyBorder="1"/>
    <xf numFmtId="3" fontId="9" fillId="0" borderId="0" xfId="0" applyNumberFormat="1" applyFont="1"/>
    <xf numFmtId="3" fontId="12" fillId="0" borderId="0" xfId="0" applyNumberFormat="1" applyFont="1"/>
    <xf numFmtId="2" fontId="8" fillId="0" borderId="0" xfId="0" applyNumberFormat="1" applyFont="1" applyBorder="1"/>
    <xf numFmtId="3" fontId="11" fillId="0" borderId="0" xfId="0" applyNumberFormat="1" applyFont="1" applyBorder="1"/>
    <xf numFmtId="170" fontId="0" fillId="0" borderId="0" xfId="0" applyNumberFormat="1"/>
    <xf numFmtId="170" fontId="0" fillId="0" borderId="0" xfId="0" applyNumberFormat="1" applyBorder="1"/>
    <xf numFmtId="0" fontId="5" fillId="0" borderId="10" xfId="0" applyFont="1" applyBorder="1" applyAlignment="1"/>
    <xf numFmtId="3" fontId="19" fillId="0" borderId="0" xfId="0" applyNumberFormat="1" applyFont="1"/>
    <xf numFmtId="0" fontId="22" fillId="0" borderId="0" xfId="0" applyFont="1"/>
    <xf numFmtId="0" fontId="21" fillId="23" borderId="0" xfId="0" applyFont="1" applyFill="1" applyBorder="1" applyAlignment="1">
      <alignment horizontal="centerContinuous"/>
    </xf>
    <xf numFmtId="166" fontId="8" fillId="0" borderId="0" xfId="0" applyNumberFormat="1" applyFont="1" applyBorder="1"/>
    <xf numFmtId="0" fontId="8" fillId="0" borderId="0" xfId="0" applyFont="1" applyBorder="1"/>
    <xf numFmtId="177" fontId="19" fillId="24" borderId="0" xfId="0" applyNumberFormat="1" applyFont="1" applyFill="1" applyBorder="1" applyAlignment="1">
      <alignment horizontal="centerContinuous"/>
    </xf>
    <xf numFmtId="3" fontId="20" fillId="0" borderId="11" xfId="0" applyNumberFormat="1" applyFont="1" applyBorder="1"/>
    <xf numFmtId="3" fontId="20" fillId="0" borderId="12" xfId="0" applyNumberFormat="1" applyFont="1" applyBorder="1"/>
    <xf numFmtId="3" fontId="23" fillId="25" borderId="13" xfId="0" applyNumberFormat="1" applyFont="1" applyFill="1" applyBorder="1" applyAlignment="1">
      <alignment horizontal="center"/>
    </xf>
    <xf numFmtId="3" fontId="23" fillId="25" borderId="14" xfId="0" applyNumberFormat="1" applyFont="1" applyFill="1" applyBorder="1" applyAlignment="1">
      <alignment horizontal="center" vertical="top"/>
    </xf>
    <xf numFmtId="3" fontId="19" fillId="0" borderId="9" xfId="0" applyNumberFormat="1" applyFont="1" applyBorder="1"/>
    <xf numFmtId="3" fontId="20" fillId="0" borderId="15" xfId="0" applyNumberFormat="1" applyFont="1" applyBorder="1"/>
    <xf numFmtId="3" fontId="20" fillId="0" borderId="14" xfId="0" applyNumberFormat="1" applyFont="1" applyBorder="1"/>
    <xf numFmtId="3" fontId="20" fillId="25" borderId="15" xfId="0" applyNumberFormat="1" applyFont="1" applyFill="1" applyBorder="1"/>
    <xf numFmtId="177" fontId="24" fillId="24" borderId="16" xfId="0" applyNumberFormat="1" applyFont="1" applyFill="1" applyBorder="1" applyAlignment="1">
      <alignment horizontal="centerContinuous"/>
    </xf>
    <xf numFmtId="0" fontId="6" fillId="0" borderId="0" xfId="0" applyFont="1"/>
    <xf numFmtId="169" fontId="17" fillId="23" borderId="0" xfId="0" applyNumberFormat="1" applyFont="1" applyFill="1" applyBorder="1"/>
    <xf numFmtId="0" fontId="5" fillId="0" borderId="0" xfId="0" applyFont="1" applyBorder="1" applyAlignment="1"/>
    <xf numFmtId="3" fontId="9" fillId="0" borderId="0" xfId="0" applyNumberFormat="1" applyFont="1" applyAlignment="1">
      <alignment horizontal="right"/>
    </xf>
    <xf numFmtId="0" fontId="0" fillId="0" borderId="0" xfId="0" applyAlignment="1">
      <alignment horizontal="centerContinuous"/>
    </xf>
    <xf numFmtId="3" fontId="7" fillId="0" borderId="0" xfId="0" applyNumberFormat="1" applyFont="1" applyAlignment="1">
      <alignment horizontal="right"/>
    </xf>
    <xf numFmtId="0" fontId="26" fillId="0" borderId="0" xfId="0" applyFont="1"/>
    <xf numFmtId="0" fontId="3" fillId="0" borderId="0" xfId="155"/>
    <xf numFmtId="181" fontId="20" fillId="0" borderId="17" xfId="155" applyNumberFormat="1" applyFont="1" applyBorder="1" applyAlignment="1">
      <alignment horizontal="center"/>
    </xf>
    <xf numFmtId="0" fontId="5" fillId="0" borderId="0" xfId="155" applyFont="1" applyAlignment="1">
      <alignment horizontal="center"/>
    </xf>
    <xf numFmtId="181" fontId="3" fillId="0" borderId="0" xfId="155" applyNumberFormat="1"/>
    <xf numFmtId="2" fontId="3" fillId="0" borderId="0" xfId="155" applyNumberFormat="1"/>
    <xf numFmtId="0" fontId="9" fillId="0" borderId="0" xfId="155" applyFont="1" applyAlignment="1">
      <alignment horizontal="center"/>
    </xf>
    <xf numFmtId="2" fontId="3" fillId="26" borderId="0" xfId="155" applyNumberFormat="1" applyFill="1"/>
    <xf numFmtId="17" fontId="5" fillId="0" borderId="0" xfId="155" applyNumberFormat="1" applyFont="1" applyAlignment="1">
      <alignment horizontal="center"/>
    </xf>
    <xf numFmtId="0" fontId="9" fillId="0" borderId="0" xfId="155" applyFont="1"/>
    <xf numFmtId="0" fontId="27" fillId="0" borderId="0" xfId="154" applyFont="1"/>
    <xf numFmtId="0" fontId="19" fillId="0" borderId="0" xfId="154"/>
    <xf numFmtId="0" fontId="27" fillId="0" borderId="0" xfId="154" applyFont="1" applyBorder="1"/>
    <xf numFmtId="0" fontId="19" fillId="0" borderId="0" xfId="154" applyBorder="1"/>
    <xf numFmtId="3" fontId="3" fillId="0" borderId="0" xfId="155" applyNumberFormat="1"/>
    <xf numFmtId="0" fontId="0" fillId="0" borderId="0" xfId="0" applyAlignment="1">
      <alignment horizontal="center" vertical="center"/>
    </xf>
    <xf numFmtId="2" fontId="4" fillId="0" borderId="0" xfId="0" applyNumberFormat="1" applyFont="1"/>
    <xf numFmtId="0" fontId="3" fillId="0" borderId="0" xfId="0" applyFont="1"/>
    <xf numFmtId="0" fontId="28" fillId="0" borderId="0" xfId="0" applyNumberFormat="1" applyFont="1" applyAlignment="1"/>
    <xf numFmtId="0" fontId="18" fillId="0" borderId="0" xfId="0" applyNumberFormat="1" applyFont="1" applyAlignment="1"/>
    <xf numFmtId="0" fontId="25" fillId="0" borderId="0" xfId="0" applyNumberFormat="1" applyFont="1" applyAlignment="1"/>
    <xf numFmtId="0" fontId="23" fillId="0" borderId="0" xfId="0" applyNumberFormat="1" applyFont="1" applyAlignment="1">
      <alignment vertical="center"/>
    </xf>
    <xf numFmtId="0" fontId="3" fillId="0" borderId="0" xfId="155" applyFont="1"/>
    <xf numFmtId="182" fontId="27" fillId="0" borderId="0" xfId="154" applyNumberFormat="1" applyFont="1"/>
    <xf numFmtId="182" fontId="28" fillId="0" borderId="0" xfId="0" applyNumberFormat="1" applyFont="1" applyAlignment="1"/>
    <xf numFmtId="182" fontId="25" fillId="0" borderId="0" xfId="0" applyNumberFormat="1" applyFont="1" applyAlignment="1"/>
    <xf numFmtId="182" fontId="23" fillId="0" borderId="0" xfId="0" applyNumberFormat="1" applyFont="1" applyAlignment="1">
      <alignment vertical="center"/>
    </xf>
    <xf numFmtId="3" fontId="6" fillId="0" borderId="0" xfId="0" applyNumberFormat="1" applyFont="1"/>
    <xf numFmtId="0" fontId="31" fillId="0" borderId="0" xfId="0" applyFont="1"/>
    <xf numFmtId="0" fontId="3" fillId="0" borderId="0" xfId="0" applyFont="1" applyAlignment="1"/>
    <xf numFmtId="0" fontId="3" fillId="0" borderId="0" xfId="144"/>
    <xf numFmtId="0" fontId="5" fillId="0" borderId="0" xfId="144" applyFont="1"/>
    <xf numFmtId="3" fontId="8" fillId="0" borderId="0" xfId="0" applyNumberFormat="1" applyFont="1" applyBorder="1"/>
    <xf numFmtId="3" fontId="9" fillId="0" borderId="0" xfId="155" applyNumberFormat="1" applyFont="1" applyAlignment="1">
      <alignment horizontal="center"/>
    </xf>
    <xf numFmtId="0" fontId="70" fillId="0" borderId="0" xfId="0" applyFont="1"/>
    <xf numFmtId="0" fontId="5" fillId="0" borderId="0" xfId="0" applyFont="1" applyBorder="1" applyAlignment="1">
      <alignment vertical="center"/>
    </xf>
    <xf numFmtId="2" fontId="3" fillId="0" borderId="0" xfId="0" applyNumberFormat="1" applyFont="1"/>
    <xf numFmtId="182" fontId="27" fillId="0" borderId="0" xfId="154" applyNumberFormat="1" applyFont="1" applyBorder="1"/>
    <xf numFmtId="0" fontId="20" fillId="0" borderId="0" xfId="154" applyFont="1" applyBorder="1"/>
    <xf numFmtId="0" fontId="0" fillId="0" borderId="9" xfId="0" applyBorder="1"/>
    <xf numFmtId="10" fontId="0" fillId="0" borderId="9" xfId="0" applyNumberFormat="1" applyBorder="1"/>
    <xf numFmtId="0" fontId="70" fillId="0" borderId="0" xfId="0" applyFont="1" applyAlignment="1">
      <alignment horizontal="left" wrapText="1"/>
    </xf>
    <xf numFmtId="3" fontId="0" fillId="0" borderId="0" xfId="0" applyNumberFormat="1" applyAlignment="1">
      <alignment horizontal="centerContinuous"/>
    </xf>
    <xf numFmtId="3" fontId="3" fillId="0" borderId="0" xfId="144" applyNumberFormat="1"/>
    <xf numFmtId="184" fontId="8" fillId="0" borderId="0" xfId="0" applyNumberFormat="1" applyFont="1" applyBorder="1"/>
    <xf numFmtId="3" fontId="26" fillId="0" borderId="0" xfId="0" applyNumberFormat="1" applyFont="1"/>
    <xf numFmtId="3" fontId="3" fillId="0" borderId="0" xfId="0" applyNumberFormat="1" applyFont="1"/>
    <xf numFmtId="3" fontId="71" fillId="0" borderId="0" xfId="0" applyNumberFormat="1" applyFont="1"/>
    <xf numFmtId="0" fontId="72" fillId="0" borderId="0" xfId="0" applyFont="1"/>
    <xf numFmtId="4" fontId="9" fillId="0" borderId="0" xfId="155" applyNumberFormat="1" applyFont="1" applyAlignment="1">
      <alignment horizontal="center"/>
    </xf>
    <xf numFmtId="179" fontId="73" fillId="32" borderId="26" xfId="0" applyNumberFormat="1" applyFont="1" applyFill="1" applyBorder="1" applyAlignment="1" applyProtection="1">
      <alignment horizontal="center"/>
    </xf>
    <xf numFmtId="0" fontId="74" fillId="32" borderId="25" xfId="0" applyFont="1" applyFill="1" applyBorder="1" applyAlignment="1">
      <alignment horizontal="center"/>
    </xf>
    <xf numFmtId="10" fontId="5" fillId="0" borderId="0" xfId="0" applyNumberFormat="1" applyFont="1" applyAlignment="1"/>
    <xf numFmtId="175" fontId="73" fillId="23" borderId="23" xfId="0" applyNumberFormat="1" applyFont="1" applyFill="1" applyBorder="1" applyAlignment="1" applyProtection="1">
      <alignment horizontal="center"/>
    </xf>
    <xf numFmtId="0" fontId="3" fillId="0" borderId="0" xfId="0" applyFont="1" applyBorder="1" applyAlignment="1"/>
    <xf numFmtId="0" fontId="5" fillId="0" borderId="0" xfId="0" applyFont="1" applyBorder="1" applyAlignment="1">
      <alignment horizontal="center"/>
    </xf>
    <xf numFmtId="0" fontId="60" fillId="0" borderId="0" xfId="0" applyFont="1" applyBorder="1" applyAlignment="1"/>
    <xf numFmtId="0" fontId="61" fillId="0" borderId="0" xfId="0" applyFont="1" applyBorder="1" applyAlignment="1"/>
    <xf numFmtId="0" fontId="3" fillId="0" borderId="0" xfId="0" applyFont="1" applyBorder="1" applyAlignment="1">
      <alignment horizontal="center"/>
    </xf>
    <xf numFmtId="175" fontId="73" fillId="23" borderId="22" xfId="0" applyNumberFormat="1" applyFont="1" applyFill="1" applyBorder="1" applyAlignment="1" applyProtection="1">
      <alignment horizontal="center"/>
    </xf>
    <xf numFmtId="166" fontId="4" fillId="0" borderId="0" xfId="0" applyNumberFormat="1" applyFont="1"/>
    <xf numFmtId="3" fontId="62" fillId="24" borderId="0" xfId="156" applyNumberFormat="1" applyFill="1" applyAlignment="1">
      <alignment horizontal="center"/>
    </xf>
    <xf numFmtId="0" fontId="62" fillId="24" borderId="0" xfId="156" applyFill="1" applyBorder="1" applyAlignment="1">
      <alignment horizontal="center"/>
    </xf>
    <xf numFmtId="0" fontId="62" fillId="24" borderId="0" xfId="156" applyFill="1" applyAlignment="1">
      <alignment horizontal="center"/>
    </xf>
    <xf numFmtId="179" fontId="63" fillId="24" borderId="23" xfId="156" applyNumberFormat="1" applyFont="1" applyFill="1" applyBorder="1" applyAlignment="1">
      <alignment horizontal="center"/>
    </xf>
    <xf numFmtId="0" fontId="74" fillId="24" borderId="0" xfId="0" applyFont="1" applyFill="1" applyBorder="1" applyAlignment="1">
      <alignment horizontal="centerContinuous" vertical="center"/>
    </xf>
    <xf numFmtId="3" fontId="70" fillId="25" borderId="22" xfId="0" applyNumberFormat="1" applyFont="1" applyFill="1" applyBorder="1" applyAlignment="1">
      <alignment horizontal="center" vertical="center"/>
    </xf>
    <xf numFmtId="3" fontId="75" fillId="0" borderId="23" xfId="0" applyNumberFormat="1" applyFont="1" applyBorder="1" applyAlignment="1">
      <alignment horizontal="center" wrapText="1"/>
    </xf>
    <xf numFmtId="175" fontId="73" fillId="23" borderId="25" xfId="0" applyNumberFormat="1" applyFont="1" applyFill="1" applyBorder="1" applyAlignment="1" applyProtection="1">
      <alignment horizontal="center"/>
    </xf>
    <xf numFmtId="175" fontId="73" fillId="23" borderId="26" xfId="0" applyNumberFormat="1" applyFont="1" applyFill="1" applyBorder="1" applyAlignment="1" applyProtection="1">
      <alignment horizontal="center"/>
    </xf>
    <xf numFmtId="175" fontId="73" fillId="23" borderId="34" xfId="0" applyNumberFormat="1" applyFont="1" applyFill="1" applyBorder="1" applyAlignment="1" applyProtection="1">
      <alignment horizontal="center"/>
    </xf>
    <xf numFmtId="0" fontId="62" fillId="24" borderId="0" xfId="156" applyFill="1" applyAlignment="1">
      <alignment horizontal="center" vertical="center"/>
    </xf>
    <xf numFmtId="168" fontId="62" fillId="24" borderId="0" xfId="156" applyNumberFormat="1" applyFill="1" applyAlignment="1">
      <alignment horizontal="center"/>
    </xf>
    <xf numFmtId="0" fontId="62" fillId="34" borderId="0" xfId="156" applyFont="1" applyFill="1" applyAlignment="1">
      <alignment horizontal="center"/>
    </xf>
    <xf numFmtId="1" fontId="62" fillId="24" borderId="0" xfId="156" applyNumberFormat="1" applyFill="1" applyAlignment="1">
      <alignment horizontal="center"/>
    </xf>
    <xf numFmtId="0" fontId="76" fillId="24" borderId="0" xfId="156" applyFont="1" applyFill="1" applyAlignment="1">
      <alignment horizontal="center"/>
    </xf>
    <xf numFmtId="1" fontId="64" fillId="34" borderId="22" xfId="156" applyNumberFormat="1" applyFont="1" applyFill="1" applyBorder="1" applyAlignment="1">
      <alignment horizontal="center"/>
    </xf>
    <xf numFmtId="1" fontId="64" fillId="25" borderId="22" xfId="156" applyNumberFormat="1" applyFont="1" applyFill="1" applyBorder="1" applyAlignment="1">
      <alignment horizontal="center"/>
    </xf>
    <xf numFmtId="0" fontId="63" fillId="28" borderId="34" xfId="156" applyNumberFormat="1" applyFont="1" applyFill="1" applyBorder="1" applyAlignment="1"/>
    <xf numFmtId="0" fontId="64" fillId="28" borderId="26" xfId="116" applyNumberFormat="1" applyFont="1" applyFill="1" applyBorder="1" applyAlignment="1" applyProtection="1">
      <alignment vertical="top"/>
    </xf>
    <xf numFmtId="0" fontId="3" fillId="0" borderId="0" xfId="144" applyAlignment="1">
      <alignment vertical="top"/>
    </xf>
    <xf numFmtId="3" fontId="3" fillId="0" borderId="0" xfId="144" applyNumberFormat="1" applyAlignment="1">
      <alignment vertical="top"/>
    </xf>
    <xf numFmtId="3" fontId="5" fillId="0" borderId="0" xfId="144" applyNumberFormat="1" applyFont="1"/>
    <xf numFmtId="173" fontId="15" fillId="0" borderId="0" xfId="144" applyNumberFormat="1" applyFont="1"/>
    <xf numFmtId="0" fontId="5" fillId="0" borderId="0" xfId="144" applyFont="1" applyAlignment="1">
      <alignment horizontal="center" vertical="center"/>
    </xf>
    <xf numFmtId="3" fontId="5" fillId="0" borderId="0" xfId="144" applyNumberFormat="1" applyFont="1" applyAlignment="1">
      <alignment horizontal="center" vertical="center"/>
    </xf>
    <xf numFmtId="0" fontId="3" fillId="0" borderId="0" xfId="144" applyBorder="1"/>
    <xf numFmtId="0" fontId="5" fillId="0" borderId="0" xfId="144" applyFont="1" applyBorder="1"/>
    <xf numFmtId="3" fontId="3" fillId="0" borderId="0" xfId="144" applyNumberFormat="1" applyBorder="1"/>
    <xf numFmtId="0" fontId="20" fillId="0" borderId="0" xfId="144" applyFont="1"/>
    <xf numFmtId="167" fontId="13" fillId="24" borderId="0" xfId="144" applyNumberFormat="1" applyFont="1" applyFill="1" applyBorder="1" applyAlignment="1">
      <alignment horizontal="centerContinuous" vertical="center"/>
    </xf>
    <xf numFmtId="0" fontId="5" fillId="0" borderId="0" xfId="144" applyFont="1" applyAlignment="1">
      <alignment vertical="center"/>
    </xf>
    <xf numFmtId="0" fontId="3" fillId="0" borderId="0" xfId="144" applyFont="1"/>
    <xf numFmtId="0" fontId="5" fillId="0" borderId="0" xfId="144" applyFont="1" applyBorder="1" applyAlignment="1">
      <alignment horizontal="center" vertical="center"/>
    </xf>
    <xf numFmtId="3" fontId="23" fillId="25" borderId="0" xfId="144" applyNumberFormat="1" applyFont="1" applyFill="1" applyBorder="1" applyAlignment="1">
      <alignment horizontal="center" vertical="center"/>
    </xf>
    <xf numFmtId="3" fontId="23" fillId="0" borderId="0" xfId="144" applyNumberFormat="1" applyFont="1" applyBorder="1" applyAlignment="1">
      <alignment horizontal="center" vertical="center"/>
    </xf>
    <xf numFmtId="0" fontId="5" fillId="0" borderId="0" xfId="144" applyFont="1" applyAlignment="1"/>
    <xf numFmtId="3" fontId="23" fillId="29" borderId="33" xfId="144" applyNumberFormat="1" applyFont="1" applyFill="1" applyBorder="1" applyAlignment="1">
      <alignment horizontal="right" indent="1"/>
    </xf>
    <xf numFmtId="0" fontId="5" fillId="0" borderId="10" xfId="144" applyFont="1" applyBorder="1" applyAlignment="1"/>
    <xf numFmtId="3" fontId="5" fillId="0" borderId="10" xfId="144" applyNumberFormat="1" applyFont="1" applyBorder="1" applyAlignment="1"/>
    <xf numFmtId="3" fontId="23" fillId="29" borderId="10" xfId="144" applyNumberFormat="1" applyFont="1" applyFill="1" applyBorder="1" applyAlignment="1">
      <alignment horizontal="right" indent="1"/>
    </xf>
    <xf numFmtId="3" fontId="23" fillId="29" borderId="0" xfId="144" applyNumberFormat="1" applyFont="1" applyFill="1" applyBorder="1" applyAlignment="1">
      <alignment horizontal="right" indent="1"/>
    </xf>
    <xf numFmtId="0" fontId="3" fillId="0" borderId="0" xfId="144" applyFont="1" applyAlignment="1"/>
    <xf numFmtId="3" fontId="25" fillId="29" borderId="0" xfId="144" applyNumberFormat="1" applyFont="1" applyFill="1" applyBorder="1" applyAlignment="1">
      <alignment horizontal="right" indent="1"/>
    </xf>
    <xf numFmtId="0" fontId="5" fillId="0" borderId="0" xfId="144" applyFont="1" applyBorder="1" applyAlignment="1"/>
    <xf numFmtId="0" fontId="3" fillId="0" borderId="0" xfId="144" applyFont="1" applyBorder="1" applyAlignment="1">
      <alignment horizontal="center"/>
    </xf>
    <xf numFmtId="175" fontId="73" fillId="23" borderId="24" xfId="0" applyNumberFormat="1" applyFont="1" applyFill="1" applyBorder="1" applyAlignment="1" applyProtection="1">
      <alignment horizontal="center"/>
    </xf>
    <xf numFmtId="0" fontId="69" fillId="0" borderId="0" xfId="132" applyBorder="1"/>
    <xf numFmtId="0" fontId="69" fillId="0" borderId="0" xfId="132"/>
    <xf numFmtId="0" fontId="69" fillId="34" borderId="0" xfId="132" applyFill="1"/>
    <xf numFmtId="0" fontId="77" fillId="0" borderId="0" xfId="132" applyFont="1"/>
    <xf numFmtId="0" fontId="69" fillId="0" borderId="0" xfId="132" applyFont="1"/>
    <xf numFmtId="0" fontId="78" fillId="0" borderId="0" xfId="132" applyFont="1" applyBorder="1"/>
    <xf numFmtId="0" fontId="69" fillId="0" borderId="0" xfId="118"/>
    <xf numFmtId="3" fontId="3" fillId="0" borderId="0" xfId="0" applyNumberFormat="1" applyFont="1" applyAlignment="1"/>
    <xf numFmtId="0" fontId="79" fillId="24" borderId="0" xfId="156" applyFont="1" applyFill="1" applyAlignment="1">
      <alignment horizontal="center"/>
    </xf>
    <xf numFmtId="0" fontId="84" fillId="36" borderId="34" xfId="156" applyNumberFormat="1" applyFont="1" applyFill="1" applyBorder="1" applyAlignment="1"/>
    <xf numFmtId="0" fontId="85" fillId="36" borderId="26" xfId="116" applyNumberFormat="1" applyFont="1" applyFill="1" applyBorder="1" applyAlignment="1" applyProtection="1">
      <alignment vertical="top"/>
    </xf>
    <xf numFmtId="0" fontId="86" fillId="36" borderId="27" xfId="156" applyFont="1" applyFill="1" applyBorder="1" applyAlignment="1">
      <alignment horizontal="center" vertical="center" wrapText="1"/>
    </xf>
    <xf numFmtId="0" fontId="86" fillId="36" borderId="22" xfId="156" applyFont="1" applyFill="1" applyBorder="1" applyAlignment="1">
      <alignment horizontal="center" vertical="center" wrapText="1"/>
    </xf>
    <xf numFmtId="0" fontId="86" fillId="36" borderId="15" xfId="156" applyNumberFormat="1" applyFont="1" applyFill="1" applyBorder="1" applyAlignment="1">
      <alignment horizontal="center" vertical="center"/>
    </xf>
    <xf numFmtId="0" fontId="86" fillId="36" borderId="27" xfId="116" applyNumberFormat="1" applyFont="1" applyFill="1" applyBorder="1" applyAlignment="1" applyProtection="1">
      <alignment horizontal="center" vertical="center" wrapText="1"/>
    </xf>
    <xf numFmtId="0" fontId="85" fillId="36" borderId="24" xfId="116" applyNumberFormat="1" applyFont="1" applyFill="1" applyBorder="1" applyAlignment="1" applyProtection="1">
      <alignment vertical="top"/>
    </xf>
    <xf numFmtId="0" fontId="85" fillId="36" borderId="22" xfId="156" applyFont="1" applyFill="1" applyBorder="1" applyAlignment="1">
      <alignment horizontal="center" vertical="center" wrapText="1"/>
    </xf>
    <xf numFmtId="0" fontId="85" fillId="36" borderId="16" xfId="156" applyFont="1" applyFill="1" applyBorder="1" applyAlignment="1">
      <alignment horizontal="center" vertical="center" wrapText="1"/>
    </xf>
    <xf numFmtId="0" fontId="86" fillId="37" borderId="26" xfId="156" applyFont="1" applyFill="1" applyBorder="1" applyAlignment="1">
      <alignment horizontal="center" vertical="center" wrapText="1"/>
    </xf>
    <xf numFmtId="0" fontId="85" fillId="36" borderId="16" xfId="156" applyNumberFormat="1" applyFont="1" applyFill="1" applyBorder="1" applyAlignment="1">
      <alignment horizontal="center" vertical="center"/>
    </xf>
    <xf numFmtId="0" fontId="85" fillId="36" borderId="15" xfId="116" applyNumberFormat="1" applyFont="1" applyFill="1" applyBorder="1" applyAlignment="1" applyProtection="1">
      <alignment horizontal="center" vertical="center" wrapText="1"/>
    </xf>
    <xf numFmtId="1" fontId="85" fillId="34" borderId="22" xfId="156" applyNumberFormat="1" applyFont="1" applyFill="1" applyBorder="1" applyAlignment="1">
      <alignment horizontal="center"/>
    </xf>
    <xf numFmtId="3" fontId="84" fillId="34" borderId="22" xfId="156" applyNumberFormat="1" applyFont="1" applyFill="1" applyBorder="1" applyAlignment="1">
      <alignment horizontal="right" indent="1"/>
    </xf>
    <xf numFmtId="3" fontId="84" fillId="34" borderId="16" xfId="156" applyNumberFormat="1" applyFont="1" applyFill="1" applyBorder="1" applyAlignment="1">
      <alignment horizontal="right" indent="1"/>
    </xf>
    <xf numFmtId="3" fontId="85" fillId="34" borderId="16" xfId="156" applyNumberFormat="1" applyFont="1" applyFill="1" applyBorder="1" applyAlignment="1">
      <alignment horizontal="right" indent="1"/>
    </xf>
    <xf numFmtId="3" fontId="84" fillId="34" borderId="27" xfId="156" applyNumberFormat="1" applyFont="1" applyFill="1" applyBorder="1" applyAlignment="1">
      <alignment horizontal="right" indent="1"/>
    </xf>
    <xf numFmtId="3" fontId="84" fillId="34" borderId="15" xfId="156" applyNumberFormat="1" applyFont="1" applyFill="1" applyBorder="1" applyAlignment="1">
      <alignment horizontal="right" indent="1"/>
    </xf>
    <xf numFmtId="179" fontId="84" fillId="24" borderId="23" xfId="156" applyNumberFormat="1" applyFont="1" applyFill="1" applyBorder="1" applyAlignment="1">
      <alignment horizontal="center"/>
    </xf>
    <xf numFmtId="1" fontId="87" fillId="32" borderId="26" xfId="144" applyNumberFormat="1" applyFont="1" applyFill="1" applyBorder="1" applyAlignment="1" applyProtection="1">
      <alignment horizontal="center"/>
    </xf>
    <xf numFmtId="3" fontId="84" fillId="33" borderId="22" xfId="156" applyNumberFormat="1" applyFont="1" applyFill="1" applyBorder="1" applyAlignment="1">
      <alignment horizontal="right" indent="1"/>
    </xf>
    <xf numFmtId="3" fontId="84" fillId="33" borderId="16" xfId="156" applyNumberFormat="1" applyFont="1" applyFill="1" applyBorder="1" applyAlignment="1">
      <alignment horizontal="right" indent="1"/>
    </xf>
    <xf numFmtId="3" fontId="85" fillId="33" borderId="27" xfId="156" applyNumberFormat="1" applyFont="1" applyFill="1" applyBorder="1" applyAlignment="1">
      <alignment horizontal="right" indent="1"/>
    </xf>
    <xf numFmtId="3" fontId="84" fillId="33" borderId="15" xfId="156" applyNumberFormat="1" applyFont="1" applyFill="1" applyBorder="1" applyAlignment="1">
      <alignment horizontal="right" indent="1"/>
    </xf>
    <xf numFmtId="1" fontId="87" fillId="32" borderId="27" xfId="144" applyNumberFormat="1" applyFont="1" applyFill="1" applyBorder="1" applyAlignment="1" applyProtection="1">
      <alignment horizontal="center"/>
    </xf>
    <xf numFmtId="3" fontId="84" fillId="33" borderId="24" xfId="156" applyNumberFormat="1" applyFont="1" applyFill="1" applyBorder="1" applyAlignment="1">
      <alignment horizontal="right" indent="1"/>
    </xf>
    <xf numFmtId="3" fontId="84" fillId="33" borderId="29" xfId="156" applyNumberFormat="1" applyFont="1" applyFill="1" applyBorder="1" applyAlignment="1">
      <alignment horizontal="right" indent="1"/>
    </xf>
    <xf numFmtId="3" fontId="85" fillId="33" borderId="26" xfId="156" applyNumberFormat="1" applyFont="1" applyFill="1" applyBorder="1" applyAlignment="1">
      <alignment horizontal="right" indent="1"/>
    </xf>
    <xf numFmtId="3" fontId="84" fillId="33" borderId="14" xfId="156" applyNumberFormat="1" applyFont="1" applyFill="1" applyBorder="1" applyAlignment="1">
      <alignment horizontal="right" indent="1"/>
    </xf>
    <xf numFmtId="1" fontId="85" fillId="25" borderId="22" xfId="156" applyNumberFormat="1" applyFont="1" applyFill="1" applyBorder="1" applyAlignment="1">
      <alignment horizontal="center"/>
    </xf>
    <xf numFmtId="0" fontId="79" fillId="24" borderId="0" xfId="156" applyFont="1" applyFill="1" applyAlignment="1">
      <alignment horizontal="center" vertical="center"/>
    </xf>
    <xf numFmtId="3" fontId="85" fillId="25" borderId="22" xfId="156" applyNumberFormat="1" applyFont="1" applyFill="1" applyBorder="1" applyAlignment="1">
      <alignment horizontal="center"/>
    </xf>
    <xf numFmtId="3" fontId="85" fillId="25" borderId="16" xfId="156" applyNumberFormat="1" applyFont="1" applyFill="1" applyBorder="1" applyAlignment="1">
      <alignment horizontal="center"/>
    </xf>
    <xf numFmtId="3" fontId="85" fillId="25" borderId="15" xfId="156" applyNumberFormat="1" applyFont="1" applyFill="1" applyBorder="1" applyAlignment="1">
      <alignment horizontal="center"/>
    </xf>
    <xf numFmtId="3" fontId="84" fillId="25" borderId="22" xfId="156" applyNumberFormat="1" applyFont="1" applyFill="1" applyBorder="1" applyAlignment="1">
      <alignment horizontal="right" indent="1"/>
    </xf>
    <xf numFmtId="3" fontId="84" fillId="25" borderId="16" xfId="156" applyNumberFormat="1" applyFont="1" applyFill="1" applyBorder="1" applyAlignment="1">
      <alignment horizontal="right" indent="1"/>
    </xf>
    <xf numFmtId="3" fontId="85" fillId="25" borderId="27" xfId="156" applyNumberFormat="1" applyFont="1" applyFill="1" applyBorder="1" applyAlignment="1">
      <alignment horizontal="right" indent="1"/>
    </xf>
    <xf numFmtId="3" fontId="84" fillId="25" borderId="15" xfId="156" applyNumberFormat="1" applyFont="1" applyFill="1" applyBorder="1" applyAlignment="1">
      <alignment horizontal="right" indent="1"/>
    </xf>
    <xf numFmtId="3" fontId="84" fillId="33" borderId="23" xfId="156" applyNumberFormat="1" applyFont="1" applyFill="1" applyBorder="1" applyAlignment="1">
      <alignment horizontal="right" indent="1"/>
    </xf>
    <xf numFmtId="3" fontId="84" fillId="33" borderId="0" xfId="156" applyNumberFormat="1" applyFont="1" applyFill="1" applyBorder="1" applyAlignment="1">
      <alignment horizontal="right" indent="1"/>
    </xf>
    <xf numFmtId="3" fontId="85" fillId="33" borderId="25" xfId="156" applyNumberFormat="1" applyFont="1" applyFill="1" applyBorder="1" applyAlignment="1">
      <alignment horizontal="right" indent="1"/>
    </xf>
    <xf numFmtId="3" fontId="84" fillId="33" borderId="9" xfId="156" applyNumberFormat="1" applyFont="1" applyFill="1" applyBorder="1" applyAlignment="1">
      <alignment horizontal="right" indent="1"/>
    </xf>
    <xf numFmtId="0" fontId="87" fillId="23" borderId="25" xfId="144" applyFont="1" applyFill="1" applyBorder="1" applyAlignment="1">
      <alignment horizontal="center"/>
    </xf>
    <xf numFmtId="3" fontId="84" fillId="0" borderId="35" xfId="156" applyNumberFormat="1" applyFont="1" applyFill="1" applyBorder="1" applyAlignment="1">
      <alignment horizontal="right" indent="1"/>
    </xf>
    <xf numFmtId="3" fontId="84" fillId="0" borderId="36" xfId="156" applyNumberFormat="1" applyFont="1" applyFill="1" applyBorder="1" applyAlignment="1">
      <alignment horizontal="right" indent="1"/>
    </xf>
    <xf numFmtId="3" fontId="85" fillId="0" borderId="34" xfId="156" applyNumberFormat="1" applyFont="1" applyFill="1" applyBorder="1" applyAlignment="1">
      <alignment horizontal="right" indent="1"/>
    </xf>
    <xf numFmtId="3" fontId="84" fillId="0" borderId="13" xfId="156" applyNumberFormat="1" applyFont="1" applyFill="1" applyBorder="1" applyAlignment="1">
      <alignment horizontal="right" indent="1"/>
    </xf>
    <xf numFmtId="3" fontId="84" fillId="34" borderId="22" xfId="156" applyNumberFormat="1" applyFont="1" applyFill="1" applyBorder="1" applyAlignment="1">
      <alignment horizontal="right" indent="1"/>
    </xf>
    <xf numFmtId="3" fontId="84" fillId="34" borderId="16" xfId="156" applyNumberFormat="1" applyFont="1" applyFill="1" applyBorder="1" applyAlignment="1">
      <alignment horizontal="right" indent="1"/>
    </xf>
    <xf numFmtId="3" fontId="85" fillId="34" borderId="27" xfId="156" applyNumberFormat="1" applyFont="1" applyFill="1" applyBorder="1" applyAlignment="1">
      <alignment horizontal="right" indent="1"/>
    </xf>
    <xf numFmtId="3" fontId="84" fillId="34" borderId="15" xfId="156" applyNumberFormat="1" applyFont="1" applyFill="1" applyBorder="1" applyAlignment="1">
      <alignment horizontal="right" indent="1"/>
    </xf>
    <xf numFmtId="1" fontId="88" fillId="32" borderId="26" xfId="144" applyNumberFormat="1" applyFont="1" applyFill="1" applyBorder="1" applyAlignment="1" applyProtection="1">
      <alignment horizontal="center"/>
    </xf>
    <xf numFmtId="3" fontId="85" fillId="33" borderId="22" xfId="156" applyNumberFormat="1" applyFont="1" applyFill="1" applyBorder="1" applyAlignment="1">
      <alignment horizontal="right" indent="1"/>
    </xf>
    <xf numFmtId="3" fontId="85" fillId="33" borderId="16" xfId="156" applyNumberFormat="1" applyFont="1" applyFill="1" applyBorder="1" applyAlignment="1">
      <alignment horizontal="right" indent="1"/>
    </xf>
    <xf numFmtId="3" fontId="85" fillId="33" borderId="15" xfId="156" applyNumberFormat="1" applyFont="1" applyFill="1" applyBorder="1" applyAlignment="1">
      <alignment horizontal="right" indent="1"/>
    </xf>
    <xf numFmtId="165" fontId="79" fillId="24" borderId="0" xfId="116" applyFont="1" applyFill="1" applyBorder="1" applyAlignment="1" applyProtection="1">
      <alignment horizontal="center"/>
    </xf>
    <xf numFmtId="165" fontId="86" fillId="24" borderId="0" xfId="116" applyFont="1" applyFill="1" applyBorder="1" applyAlignment="1" applyProtection="1">
      <alignment horizontal="center"/>
    </xf>
    <xf numFmtId="168" fontId="89" fillId="24" borderId="0" xfId="156" applyNumberFormat="1" applyFont="1" applyFill="1" applyAlignment="1">
      <alignment horizontal="center"/>
    </xf>
    <xf numFmtId="0" fontId="84" fillId="28" borderId="34" xfId="156" applyNumberFormat="1" applyFont="1" applyFill="1" applyBorder="1" applyAlignment="1"/>
    <xf numFmtId="0" fontId="85" fillId="28" borderId="26" xfId="116" applyNumberFormat="1" applyFont="1" applyFill="1" applyBorder="1" applyAlignment="1" applyProtection="1">
      <alignment vertical="top"/>
    </xf>
    <xf numFmtId="0" fontId="85" fillId="28" borderId="27" xfId="156" applyFont="1" applyFill="1" applyBorder="1" applyAlignment="1">
      <alignment horizontal="center" vertical="center" wrapText="1"/>
    </xf>
    <xf numFmtId="0" fontId="85" fillId="28" borderId="22" xfId="156" applyFont="1" applyFill="1" applyBorder="1" applyAlignment="1">
      <alignment horizontal="center" vertical="center" wrapText="1"/>
    </xf>
    <xf numFmtId="0" fontId="85" fillId="28" borderId="15" xfId="156" applyNumberFormat="1" applyFont="1" applyFill="1" applyBorder="1" applyAlignment="1">
      <alignment horizontal="center" vertical="center"/>
    </xf>
    <xf numFmtId="0" fontId="85" fillId="28" borderId="27" xfId="116" applyNumberFormat="1" applyFont="1" applyFill="1" applyBorder="1" applyAlignment="1" applyProtection="1">
      <alignment horizontal="center" vertical="center" wrapText="1"/>
    </xf>
    <xf numFmtId="168" fontId="84" fillId="28" borderId="13" xfId="156" applyNumberFormat="1" applyFont="1" applyFill="1" applyBorder="1" applyAlignment="1">
      <alignment horizontal="center" vertical="center"/>
    </xf>
    <xf numFmtId="168" fontId="79" fillId="38" borderId="26" xfId="156" applyNumberFormat="1" applyFont="1" applyFill="1" applyBorder="1" applyAlignment="1">
      <alignment horizontal="center"/>
    </xf>
    <xf numFmtId="168" fontId="79" fillId="38" borderId="14" xfId="156" applyNumberFormat="1" applyFont="1" applyFill="1" applyBorder="1" applyAlignment="1">
      <alignment horizontal="center"/>
    </xf>
    <xf numFmtId="3" fontId="84" fillId="0" borderId="22" xfId="156" applyNumberFormat="1" applyFont="1" applyFill="1" applyBorder="1" applyAlignment="1">
      <alignment horizontal="right" indent="1"/>
    </xf>
    <xf numFmtId="3" fontId="84" fillId="0" borderId="16" xfId="156" applyNumberFormat="1" applyFont="1" applyFill="1" applyBorder="1" applyAlignment="1">
      <alignment horizontal="right" indent="1"/>
    </xf>
    <xf numFmtId="3" fontId="85" fillId="0" borderId="27" xfId="156" applyNumberFormat="1" applyFont="1" applyFill="1" applyBorder="1" applyAlignment="1">
      <alignment horizontal="right" indent="1"/>
    </xf>
    <xf numFmtId="3" fontId="84" fillId="0" borderId="15" xfId="156" applyNumberFormat="1" applyFont="1" applyFill="1" applyBorder="1" applyAlignment="1">
      <alignment horizontal="right" indent="1"/>
    </xf>
    <xf numFmtId="168" fontId="79" fillId="24" borderId="22" xfId="156" applyNumberFormat="1" applyFont="1" applyFill="1" applyBorder="1" applyAlignment="1">
      <alignment horizontal="center"/>
    </xf>
    <xf numFmtId="168" fontId="79" fillId="24" borderId="15" xfId="156" applyNumberFormat="1" applyFont="1" applyFill="1" applyBorder="1" applyAlignment="1">
      <alignment horizontal="center"/>
    </xf>
    <xf numFmtId="1" fontId="87" fillId="32" borderId="27" xfId="144" applyNumberFormat="1" applyFont="1" applyFill="1" applyBorder="1" applyAlignment="1" applyProtection="1">
      <alignment horizontal="center"/>
    </xf>
    <xf numFmtId="168" fontId="84" fillId="33" borderId="27" xfId="156" applyNumberFormat="1" applyFont="1" applyFill="1" applyBorder="1" applyAlignment="1">
      <alignment horizontal="right"/>
    </xf>
    <xf numFmtId="168" fontId="84" fillId="33" borderId="15" xfId="156" applyNumberFormat="1" applyFont="1" applyFill="1" applyBorder="1" applyAlignment="1">
      <alignment horizontal="right"/>
    </xf>
    <xf numFmtId="1" fontId="87" fillId="32" borderId="27" xfId="144" applyNumberFormat="1" applyFont="1" applyFill="1" applyBorder="1" applyAlignment="1" applyProtection="1">
      <alignment horizontal="center"/>
    </xf>
    <xf numFmtId="168" fontId="84" fillId="33" borderId="26" xfId="156" applyNumberFormat="1" applyFont="1" applyFill="1" applyBorder="1" applyAlignment="1">
      <alignment horizontal="right"/>
    </xf>
    <xf numFmtId="168" fontId="84" fillId="33" borderId="14" xfId="156" applyNumberFormat="1" applyFont="1" applyFill="1" applyBorder="1" applyAlignment="1">
      <alignment horizontal="right"/>
    </xf>
    <xf numFmtId="168" fontId="79" fillId="38" borderId="22" xfId="156" applyNumberFormat="1" applyFont="1" applyFill="1" applyBorder="1" applyAlignment="1">
      <alignment horizontal="right" indent="1"/>
    </xf>
    <xf numFmtId="168" fontId="79" fillId="38" borderId="9" xfId="156" applyNumberFormat="1" applyFont="1" applyFill="1" applyBorder="1" applyAlignment="1">
      <alignment horizontal="right" indent="1"/>
    </xf>
    <xf numFmtId="168" fontId="79" fillId="38" borderId="23" xfId="156" applyNumberFormat="1" applyFont="1" applyFill="1" applyBorder="1" applyAlignment="1">
      <alignment horizontal="right" indent="1"/>
    </xf>
    <xf numFmtId="3" fontId="84" fillId="33" borderId="15" xfId="156" applyNumberFormat="1" applyFont="1" applyFill="1" applyBorder="1" applyAlignment="1">
      <alignment horizontal="right"/>
    </xf>
    <xf numFmtId="3" fontId="84" fillId="33" borderId="22" xfId="156" applyNumberFormat="1" applyFont="1" applyFill="1" applyBorder="1" applyAlignment="1">
      <alignment horizontal="right"/>
    </xf>
    <xf numFmtId="0" fontId="87" fillId="39" borderId="25" xfId="144" applyFont="1" applyFill="1" applyBorder="1" applyAlignment="1">
      <alignment horizontal="center"/>
    </xf>
    <xf numFmtId="3" fontId="84" fillId="34" borderId="35" xfId="156" applyNumberFormat="1" applyFont="1" applyFill="1" applyBorder="1" applyAlignment="1">
      <alignment horizontal="right" indent="1"/>
    </xf>
    <xf numFmtId="3" fontId="84" fillId="34" borderId="36" xfId="156" applyNumberFormat="1" applyFont="1" applyFill="1" applyBorder="1" applyAlignment="1">
      <alignment horizontal="right" indent="1"/>
    </xf>
    <xf numFmtId="3" fontId="85" fillId="34" borderId="34" xfId="156" applyNumberFormat="1" applyFont="1" applyFill="1" applyBorder="1" applyAlignment="1">
      <alignment horizontal="right" indent="1"/>
    </xf>
    <xf numFmtId="3" fontId="84" fillId="34" borderId="13" xfId="156" applyNumberFormat="1" applyFont="1" applyFill="1" applyBorder="1" applyAlignment="1">
      <alignment horizontal="right" indent="1"/>
    </xf>
    <xf numFmtId="168" fontId="79" fillId="24" borderId="23" xfId="156" applyNumberFormat="1" applyFont="1" applyFill="1" applyBorder="1" applyAlignment="1">
      <alignment horizontal="right"/>
    </xf>
    <xf numFmtId="168" fontId="79" fillId="24" borderId="34" xfId="156" applyNumberFormat="1" applyFont="1" applyFill="1" applyBorder="1" applyAlignment="1">
      <alignment horizontal="right"/>
    </xf>
    <xf numFmtId="3" fontId="84" fillId="34" borderId="22" xfId="156" applyNumberFormat="1" applyFont="1" applyFill="1" applyBorder="1" applyAlignment="1">
      <alignment horizontal="right"/>
    </xf>
    <xf numFmtId="1" fontId="90" fillId="32" borderId="26" xfId="144" applyNumberFormat="1" applyFont="1" applyFill="1" applyBorder="1" applyAlignment="1" applyProtection="1">
      <alignment horizontal="center"/>
    </xf>
    <xf numFmtId="3" fontId="85" fillId="34" borderId="27" xfId="156" applyNumberFormat="1" applyFont="1" applyFill="1" applyBorder="1" applyAlignment="1">
      <alignment horizontal="right" indent="1"/>
    </xf>
    <xf numFmtId="168" fontId="84" fillId="34" borderId="27" xfId="156" applyNumberFormat="1" applyFont="1" applyFill="1" applyBorder="1" applyAlignment="1">
      <alignment horizontal="right"/>
    </xf>
    <xf numFmtId="1" fontId="91" fillId="32" borderId="26" xfId="144" applyNumberFormat="1" applyFont="1" applyFill="1" applyBorder="1" applyAlignment="1" applyProtection="1">
      <alignment horizontal="center"/>
    </xf>
    <xf numFmtId="3" fontId="85" fillId="33" borderId="22" xfId="156" applyNumberFormat="1" applyFont="1" applyFill="1" applyBorder="1" applyAlignment="1">
      <alignment horizontal="right" indent="1"/>
    </xf>
    <xf numFmtId="3" fontId="85" fillId="33" borderId="16" xfId="156" applyNumberFormat="1" applyFont="1" applyFill="1" applyBorder="1" applyAlignment="1">
      <alignment horizontal="right" indent="1"/>
    </xf>
    <xf numFmtId="3" fontId="85" fillId="33" borderId="27" xfId="156" applyNumberFormat="1" applyFont="1" applyFill="1" applyBorder="1" applyAlignment="1">
      <alignment horizontal="right" indent="1"/>
    </xf>
    <xf numFmtId="3" fontId="85" fillId="33" borderId="15" xfId="156" applyNumberFormat="1" applyFont="1" applyFill="1" applyBorder="1" applyAlignment="1">
      <alignment horizontal="right" indent="1"/>
    </xf>
    <xf numFmtId="168" fontId="85" fillId="33" borderId="27" xfId="156" applyNumberFormat="1" applyFont="1" applyFill="1" applyBorder="1" applyAlignment="1">
      <alignment horizontal="right"/>
    </xf>
    <xf numFmtId="168" fontId="79" fillId="24" borderId="0" xfId="156" applyNumberFormat="1" applyFont="1" applyFill="1" applyAlignment="1">
      <alignment horizontal="center"/>
    </xf>
    <xf numFmtId="0" fontId="92" fillId="0" borderId="0" xfId="0" applyFont="1" applyAlignment="1">
      <alignment horizontal="centerContinuous" vertical="center"/>
    </xf>
    <xf numFmtId="0" fontId="93" fillId="40" borderId="27" xfId="0" applyFont="1" applyFill="1" applyBorder="1" applyAlignment="1">
      <alignment horizontal="center" vertical="center" wrapText="1"/>
    </xf>
    <xf numFmtId="3" fontId="79" fillId="0" borderId="0" xfId="0" applyNumberFormat="1" applyFont="1"/>
    <xf numFmtId="0" fontId="79" fillId="0" borderId="0" xfId="0" applyFont="1"/>
    <xf numFmtId="0" fontId="94" fillId="0" borderId="0" xfId="132" applyFont="1" applyBorder="1" applyAlignment="1">
      <alignment horizontal="centerContinuous" wrapText="1" readingOrder="1"/>
    </xf>
    <xf numFmtId="3" fontId="95" fillId="0" borderId="0" xfId="132" applyNumberFormat="1" applyFont="1" applyBorder="1" applyAlignment="1">
      <alignment horizontal="centerContinuous" wrapText="1"/>
    </xf>
    <xf numFmtId="0" fontId="94" fillId="27" borderId="0" xfId="132" applyFont="1" applyFill="1" applyBorder="1" applyAlignment="1">
      <alignment horizontal="centerContinuous" wrapText="1" readingOrder="1"/>
    </xf>
    <xf numFmtId="3" fontId="95" fillId="27" borderId="0" xfId="132" applyNumberFormat="1" applyFont="1" applyFill="1" applyBorder="1" applyAlignment="1">
      <alignment horizontal="centerContinuous" wrapText="1"/>
    </xf>
    <xf numFmtId="0" fontId="96" fillId="41" borderId="27" xfId="132" applyFont="1" applyFill="1" applyBorder="1"/>
    <xf numFmtId="3" fontId="96" fillId="41" borderId="27" xfId="132" applyNumberFormat="1" applyFont="1" applyFill="1" applyBorder="1" applyAlignment="1">
      <alignment horizontal="center" vertical="center" wrapText="1"/>
    </xf>
    <xf numFmtId="3" fontId="96" fillId="0" borderId="25" xfId="132" applyNumberFormat="1" applyFont="1" applyFill="1" applyBorder="1" applyAlignment="1">
      <alignment horizontal="center" vertical="center" wrapText="1"/>
    </xf>
    <xf numFmtId="0" fontId="96" fillId="42" borderId="26" xfId="132" applyFont="1" applyFill="1" applyBorder="1" applyAlignment="1">
      <alignment horizontal="center"/>
    </xf>
    <xf numFmtId="3" fontId="97" fillId="42" borderId="25" xfId="132" applyNumberFormat="1" applyFont="1" applyFill="1" applyBorder="1" applyAlignment="1">
      <alignment horizontal="center" vertical="center" wrapText="1"/>
    </xf>
    <xf numFmtId="3" fontId="96" fillId="42" borderId="25" xfId="132" applyNumberFormat="1" applyFont="1" applyFill="1" applyBorder="1" applyAlignment="1">
      <alignment horizontal="center" vertical="center" wrapText="1"/>
    </xf>
    <xf numFmtId="172" fontId="79" fillId="43" borderId="34" xfId="108" applyNumberFormat="1" applyFont="1" applyFill="1" applyBorder="1"/>
    <xf numFmtId="172" fontId="86" fillId="43" borderId="34" xfId="108" applyNumberFormat="1" applyFont="1" applyFill="1" applyBorder="1"/>
    <xf numFmtId="1" fontId="87" fillId="32" borderId="26" xfId="144" applyNumberFormat="1" applyFont="1" applyFill="1" applyBorder="1" applyAlignment="1" applyProtection="1">
      <alignment horizontal="center"/>
    </xf>
    <xf numFmtId="172" fontId="79" fillId="43" borderId="27" xfId="108" applyNumberFormat="1" applyFont="1" applyFill="1" applyBorder="1"/>
    <xf numFmtId="172" fontId="86" fillId="43" borderId="27" xfId="108" applyNumberFormat="1" applyFont="1" applyFill="1" applyBorder="1"/>
    <xf numFmtId="172" fontId="97" fillId="43" borderId="27" xfId="132" applyNumberFormat="1" applyFont="1" applyFill="1" applyBorder="1" applyAlignment="1">
      <alignment horizontal="center" vertical="center" wrapText="1"/>
    </xf>
    <xf numFmtId="172" fontId="96" fillId="43" borderId="27" xfId="132" applyNumberFormat="1" applyFont="1" applyFill="1" applyBorder="1" applyAlignment="1">
      <alignment horizontal="center" vertical="center" wrapText="1"/>
    </xf>
    <xf numFmtId="172" fontId="79" fillId="44" borderId="27" xfId="108" applyNumberFormat="1" applyFont="1" applyFill="1" applyBorder="1"/>
    <xf numFmtId="3" fontId="79" fillId="44" borderId="27" xfId="108" applyNumberFormat="1" applyFont="1" applyFill="1" applyBorder="1" applyAlignment="1">
      <alignment horizontal="right" indent="1"/>
    </xf>
    <xf numFmtId="10" fontId="79" fillId="44" borderId="27" xfId="108" applyNumberFormat="1" applyFont="1" applyFill="1" applyBorder="1" applyAlignment="1">
      <alignment horizontal="right" indent="1"/>
    </xf>
    <xf numFmtId="3" fontId="98" fillId="0" borderId="0" xfId="132" applyNumberFormat="1" applyFont="1"/>
    <xf numFmtId="172" fontId="86" fillId="44" borderId="27" xfId="108" applyNumberFormat="1" applyFont="1" applyFill="1" applyBorder="1"/>
    <xf numFmtId="0" fontId="87" fillId="42" borderId="25" xfId="132" applyFont="1" applyFill="1" applyBorder="1" applyAlignment="1">
      <alignment horizontal="center"/>
    </xf>
    <xf numFmtId="172" fontId="97" fillId="42" borderId="25" xfId="132" applyNumberFormat="1" applyFont="1" applyFill="1" applyBorder="1" applyAlignment="1">
      <alignment horizontal="center" vertical="center" wrapText="1"/>
    </xf>
    <xf numFmtId="172" fontId="96" fillId="42" borderId="25" xfId="132" applyNumberFormat="1" applyFont="1" applyFill="1" applyBorder="1" applyAlignment="1">
      <alignment horizontal="center" vertical="center" wrapText="1"/>
    </xf>
    <xf numFmtId="17" fontId="97" fillId="44" borderId="27" xfId="132" applyNumberFormat="1" applyFont="1" applyFill="1" applyBorder="1" applyAlignment="1">
      <alignment horizontal="left" indent="1"/>
    </xf>
    <xf numFmtId="0" fontId="98" fillId="0" borderId="0" xfId="132" applyFont="1"/>
    <xf numFmtId="3" fontId="95" fillId="0" borderId="0" xfId="132" applyNumberFormat="1" applyFont="1"/>
    <xf numFmtId="3" fontId="79" fillId="0" borderId="37" xfId="144" applyNumberFormat="1" applyFont="1" applyBorder="1" applyAlignment="1">
      <alignment horizontal="right" wrapText="1"/>
    </xf>
    <xf numFmtId="3" fontId="79" fillId="0" borderId="30" xfId="144" applyNumberFormat="1" applyFont="1" applyBorder="1" applyAlignment="1">
      <alignment horizontal="right" wrapText="1"/>
    </xf>
    <xf numFmtId="3" fontId="86" fillId="0" borderId="38" xfId="144" applyNumberFormat="1" applyFont="1" applyBorder="1" applyAlignment="1">
      <alignment horizontal="right" wrapText="1"/>
    </xf>
    <xf numFmtId="0" fontId="83" fillId="0" borderId="0" xfId="132" applyFont="1" applyBorder="1" applyAlignment="1">
      <alignment horizontal="centerContinuous" wrapText="1" readingOrder="1"/>
    </xf>
    <xf numFmtId="3" fontId="99" fillId="0" borderId="0" xfId="132" applyNumberFormat="1" applyFont="1" applyBorder="1" applyAlignment="1">
      <alignment horizontal="centerContinuous" wrapText="1" readingOrder="1"/>
    </xf>
    <xf numFmtId="0" fontId="83" fillId="27" borderId="0" xfId="132" applyFont="1" applyFill="1" applyBorder="1" applyAlignment="1">
      <alignment horizontal="centerContinuous" wrapText="1" readingOrder="1"/>
    </xf>
    <xf numFmtId="3" fontId="99" fillId="27" borderId="0" xfId="132" applyNumberFormat="1" applyFont="1" applyFill="1" applyBorder="1" applyAlignment="1">
      <alignment horizontal="centerContinuous" wrapText="1"/>
    </xf>
    <xf numFmtId="3" fontId="96" fillId="41" borderId="27" xfId="132" applyNumberFormat="1" applyFont="1" applyFill="1" applyBorder="1" applyAlignment="1">
      <alignment horizontal="centerContinuous" vertical="center" wrapText="1"/>
    </xf>
    <xf numFmtId="3" fontId="96" fillId="41" borderId="26" xfId="132" applyNumberFormat="1" applyFont="1" applyFill="1" applyBorder="1" applyAlignment="1">
      <alignment horizontal="center" vertical="center" wrapText="1"/>
    </xf>
    <xf numFmtId="0" fontId="79" fillId="0" borderId="25" xfId="144" applyFont="1" applyFill="1" applyBorder="1" applyAlignment="1">
      <alignment horizontal="center" vertical="center" wrapText="1"/>
    </xf>
    <xf numFmtId="0" fontId="95" fillId="42" borderId="26" xfId="132" applyFont="1" applyFill="1" applyBorder="1" applyAlignment="1">
      <alignment horizontal="center"/>
    </xf>
    <xf numFmtId="3" fontId="98" fillId="42" borderId="25" xfId="132" applyNumberFormat="1" applyFont="1" applyFill="1" applyBorder="1" applyAlignment="1">
      <alignment horizontal="center" vertical="center" wrapText="1"/>
    </xf>
    <xf numFmtId="3" fontId="79" fillId="43" borderId="27" xfId="108" applyNumberFormat="1" applyFont="1" applyFill="1" applyBorder="1" applyAlignment="1">
      <alignment horizontal="right" indent="1"/>
    </xf>
    <xf numFmtId="10" fontId="79" fillId="43" borderId="27" xfId="108" applyNumberFormat="1" applyFont="1" applyFill="1" applyBorder="1" applyAlignment="1">
      <alignment horizontal="right" indent="1"/>
    </xf>
    <xf numFmtId="3" fontId="98" fillId="43" borderId="27" xfId="132" applyNumberFormat="1" applyFont="1" applyFill="1" applyBorder="1" applyAlignment="1">
      <alignment horizontal="right" vertical="center" wrapText="1" indent="1"/>
    </xf>
    <xf numFmtId="172" fontId="98" fillId="43" borderId="27" xfId="132" applyNumberFormat="1" applyFont="1" applyFill="1" applyBorder="1" applyAlignment="1">
      <alignment horizontal="right" vertical="center" wrapText="1" indent="1"/>
    </xf>
    <xf numFmtId="172" fontId="79" fillId="44" borderId="25" xfId="108" applyNumberFormat="1" applyFont="1" applyFill="1" applyBorder="1"/>
    <xf numFmtId="3" fontId="98" fillId="42" borderId="25" xfId="132" applyNumberFormat="1" applyFont="1" applyFill="1" applyBorder="1" applyAlignment="1">
      <alignment horizontal="right" vertical="center" wrapText="1" indent="1"/>
    </xf>
    <xf numFmtId="172" fontId="98" fillId="42" borderId="25" xfId="132" applyNumberFormat="1" applyFont="1" applyFill="1" applyBorder="1" applyAlignment="1">
      <alignment horizontal="right" vertical="center" wrapText="1" indent="1"/>
    </xf>
    <xf numFmtId="0" fontId="97" fillId="0" borderId="0" xfId="132" applyFont="1"/>
    <xf numFmtId="3" fontId="97" fillId="0" borderId="0" xfId="132" applyNumberFormat="1" applyFont="1"/>
    <xf numFmtId="0" fontId="100" fillId="0" borderId="0" xfId="132" applyFont="1" applyBorder="1" applyAlignment="1">
      <alignment horizontal="centerContinuous" readingOrder="1"/>
    </xf>
    <xf numFmtId="0" fontId="101" fillId="0" borderId="0" xfId="132" applyFont="1" applyBorder="1" applyAlignment="1">
      <alignment horizontal="centerContinuous" readingOrder="1"/>
    </xf>
    <xf numFmtId="0" fontId="100" fillId="0" borderId="0" xfId="132" applyFont="1" applyBorder="1" applyAlignment="1">
      <alignment horizontal="centerContinuous"/>
    </xf>
    <xf numFmtId="0" fontId="101" fillId="0" borderId="0" xfId="132" applyFont="1" applyBorder="1" applyAlignment="1">
      <alignment horizontal="centerContinuous"/>
    </xf>
    <xf numFmtId="3" fontId="95" fillId="42" borderId="25" xfId="132" applyNumberFormat="1" applyFont="1" applyFill="1" applyBorder="1" applyAlignment="1">
      <alignment horizontal="center" vertical="center" wrapText="1"/>
    </xf>
    <xf numFmtId="172" fontId="98" fillId="43" borderId="27" xfId="132" applyNumberFormat="1" applyFont="1" applyFill="1" applyBorder="1" applyAlignment="1">
      <alignment horizontal="center" vertical="center" wrapText="1"/>
    </xf>
    <xf numFmtId="172" fontId="95" fillId="43" borderId="27" xfId="132" applyNumberFormat="1" applyFont="1" applyFill="1" applyBorder="1" applyAlignment="1">
      <alignment horizontal="center" vertical="center" wrapText="1"/>
    </xf>
    <xf numFmtId="172" fontId="98" fillId="42" borderId="25" xfId="132" applyNumberFormat="1" applyFont="1" applyFill="1" applyBorder="1" applyAlignment="1">
      <alignment horizontal="center" vertical="center" wrapText="1"/>
    </xf>
    <xf numFmtId="172" fontId="95" fillId="42" borderId="25" xfId="132" applyNumberFormat="1" applyFont="1" applyFill="1" applyBorder="1" applyAlignment="1">
      <alignment horizontal="center" vertical="center" wrapText="1"/>
    </xf>
    <xf numFmtId="0" fontId="95" fillId="0" borderId="0" xfId="132" applyFont="1"/>
    <xf numFmtId="3" fontId="99" fillId="0" borderId="0" xfId="132" applyNumberFormat="1" applyFont="1" applyBorder="1" applyAlignment="1">
      <alignment horizontal="centerContinuous" wrapText="1"/>
    </xf>
    <xf numFmtId="3" fontId="96" fillId="0" borderId="0" xfId="132" applyNumberFormat="1" applyFont="1"/>
    <xf numFmtId="0" fontId="96" fillId="0" borderId="25" xfId="132" applyFont="1" applyFill="1" applyBorder="1"/>
    <xf numFmtId="0" fontId="96" fillId="42" borderId="25" xfId="132" applyFont="1" applyFill="1" applyBorder="1" applyAlignment="1">
      <alignment horizontal="center"/>
    </xf>
    <xf numFmtId="17" fontId="97" fillId="44" borderId="25" xfId="132" applyNumberFormat="1" applyFont="1" applyFill="1" applyBorder="1" applyAlignment="1">
      <alignment horizontal="center"/>
    </xf>
    <xf numFmtId="17" fontId="97" fillId="44" borderId="25" xfId="132" applyNumberFormat="1" applyFont="1" applyFill="1" applyBorder="1"/>
    <xf numFmtId="0" fontId="79" fillId="0" borderId="25" xfId="144" applyFont="1" applyFill="1" applyBorder="1" applyAlignment="1">
      <alignment horizontal="center"/>
    </xf>
    <xf numFmtId="17" fontId="102" fillId="44" borderId="25" xfId="132" applyNumberFormat="1" applyFont="1" applyFill="1" applyBorder="1" applyAlignment="1">
      <alignment horizontal="center"/>
    </xf>
    <xf numFmtId="0" fontId="97" fillId="0" borderId="0" xfId="132" applyFont="1" applyAlignment="1">
      <alignment horizontal="center"/>
    </xf>
    <xf numFmtId="17" fontId="102" fillId="44" borderId="25" xfId="132" applyNumberFormat="1" applyFont="1" applyFill="1" applyBorder="1"/>
    <xf numFmtId="0" fontId="79" fillId="0" borderId="0" xfId="144" applyFont="1"/>
    <xf numFmtId="0" fontId="86" fillId="0" borderId="0" xfId="144" applyFont="1"/>
    <xf numFmtId="0" fontId="103" fillId="0" borderId="0" xfId="144" applyFont="1"/>
    <xf numFmtId="0" fontId="83" fillId="24" borderId="0" xfId="144" applyFont="1" applyFill="1" applyBorder="1" applyAlignment="1">
      <alignment horizontal="centerContinuous" vertical="center" wrapText="1"/>
    </xf>
    <xf numFmtId="0" fontId="99" fillId="24" borderId="0" xfId="144" applyFont="1" applyFill="1" applyBorder="1" applyAlignment="1">
      <alignment horizontal="centerContinuous" vertical="center" wrapText="1"/>
    </xf>
    <xf numFmtId="0" fontId="104" fillId="0" borderId="0" xfId="144" applyFont="1" applyAlignment="1">
      <alignment horizontal="centerContinuous" vertical="top"/>
    </xf>
    <xf numFmtId="0" fontId="86" fillId="25" borderId="19" xfId="144" applyFont="1" applyFill="1" applyBorder="1" applyAlignment="1">
      <alignment horizontal="center" vertical="center"/>
    </xf>
    <xf numFmtId="0" fontId="86" fillId="25" borderId="39" xfId="144" applyFont="1" applyFill="1" applyBorder="1" applyAlignment="1">
      <alignment horizontal="center" vertical="center" wrapText="1"/>
    </xf>
    <xf numFmtId="0" fontId="105" fillId="25" borderId="39" xfId="144" applyFont="1" applyFill="1" applyBorder="1" applyAlignment="1">
      <alignment horizontal="center" vertical="center" wrapText="1"/>
    </xf>
    <xf numFmtId="0" fontId="86" fillId="25" borderId="40" xfId="144" applyFont="1" applyFill="1" applyBorder="1" applyAlignment="1">
      <alignment horizontal="center" vertical="center" wrapText="1"/>
    </xf>
    <xf numFmtId="0" fontId="79" fillId="0" borderId="18" xfId="144" applyFont="1" applyBorder="1"/>
    <xf numFmtId="173" fontId="86" fillId="0" borderId="0" xfId="144" applyNumberFormat="1" applyFont="1" applyBorder="1"/>
    <xf numFmtId="173" fontId="79" fillId="0" borderId="0" xfId="144" applyNumberFormat="1" applyFont="1" applyBorder="1"/>
    <xf numFmtId="173" fontId="103" fillId="0" borderId="0" xfId="144" applyNumberFormat="1" applyFont="1" applyBorder="1"/>
    <xf numFmtId="173" fontId="79" fillId="0" borderId="41" xfId="144" applyNumberFormat="1" applyFont="1" applyBorder="1"/>
    <xf numFmtId="173" fontId="79" fillId="0" borderId="17" xfId="144" applyNumberFormat="1" applyFont="1" applyBorder="1"/>
    <xf numFmtId="185" fontId="102" fillId="0" borderId="18" xfId="144" applyNumberFormat="1" applyFont="1" applyBorder="1" applyAlignment="1">
      <alignment horizontal="center"/>
    </xf>
    <xf numFmtId="3" fontId="79" fillId="0" borderId="0" xfId="144" applyNumberFormat="1" applyFont="1" applyBorder="1"/>
    <xf numFmtId="3" fontId="86" fillId="0" borderId="0" xfId="144" applyNumberFormat="1" applyFont="1" applyBorder="1" applyAlignment="1">
      <alignment horizontal="right" indent="1"/>
    </xf>
    <xf numFmtId="3" fontId="86" fillId="0" borderId="17" xfId="144" applyNumberFormat="1" applyFont="1" applyBorder="1" applyAlignment="1">
      <alignment horizontal="right" indent="1"/>
    </xf>
    <xf numFmtId="3" fontId="102" fillId="0" borderId="0" xfId="144" applyNumberFormat="1" applyFont="1" applyBorder="1" applyAlignment="1">
      <alignment horizontal="right" indent="1"/>
    </xf>
    <xf numFmtId="3" fontId="102" fillId="0" borderId="17" xfId="144" applyNumberFormat="1" applyFont="1" applyBorder="1" applyAlignment="1">
      <alignment horizontal="right" indent="1"/>
    </xf>
    <xf numFmtId="16" fontId="87" fillId="24" borderId="42" xfId="144" applyNumberFormat="1" applyFont="1" applyFill="1" applyBorder="1" applyAlignment="1">
      <alignment horizontal="center" vertical="center" wrapText="1"/>
    </xf>
    <xf numFmtId="173" fontId="106" fillId="24" borderId="43" xfId="144" applyNumberFormat="1" applyFont="1" applyFill="1" applyBorder="1" applyAlignment="1">
      <alignment horizontal="right" vertical="center" indent="1"/>
    </xf>
    <xf numFmtId="173" fontId="107" fillId="0" borderId="43" xfId="144" applyNumberFormat="1" applyFont="1" applyBorder="1" applyAlignment="1">
      <alignment vertical="center"/>
    </xf>
    <xf numFmtId="3" fontId="102" fillId="0" borderId="43" xfId="144" applyNumberFormat="1" applyFont="1" applyBorder="1" applyAlignment="1">
      <alignment horizontal="right" indent="1"/>
    </xf>
    <xf numFmtId="3" fontId="102" fillId="0" borderId="44" xfId="144" applyNumberFormat="1" applyFont="1" applyBorder="1" applyAlignment="1">
      <alignment horizontal="right" indent="1"/>
    </xf>
    <xf numFmtId="0" fontId="108" fillId="0" borderId="0" xfId="144" applyFont="1"/>
    <xf numFmtId="0" fontId="79" fillId="0" borderId="0" xfId="144" applyFont="1" applyBorder="1"/>
    <xf numFmtId="0" fontId="86" fillId="0" borderId="0" xfId="144" applyFont="1" applyBorder="1"/>
    <xf numFmtId="0" fontId="103" fillId="0" borderId="0" xfId="144" applyFont="1" applyBorder="1"/>
    <xf numFmtId="0" fontId="81" fillId="0" borderId="0" xfId="144" applyFont="1" applyBorder="1" applyAlignment="1">
      <alignment horizontal="center"/>
    </xf>
    <xf numFmtId="0" fontId="79" fillId="0" borderId="0" xfId="144" applyFont="1" applyAlignment="1">
      <alignment vertical="center"/>
    </xf>
    <xf numFmtId="0" fontId="83" fillId="24" borderId="0" xfId="144" applyFont="1" applyFill="1" applyBorder="1" applyAlignment="1">
      <alignment horizontal="centerContinuous" vertical="center"/>
    </xf>
    <xf numFmtId="0" fontId="109" fillId="24" borderId="0" xfId="144" applyFont="1" applyFill="1" applyBorder="1" applyAlignment="1">
      <alignment horizontal="centerContinuous" vertical="center"/>
    </xf>
    <xf numFmtId="0" fontId="109" fillId="0" borderId="0" xfId="144" applyFont="1" applyBorder="1" applyAlignment="1">
      <alignment horizontal="centerContinuous"/>
    </xf>
    <xf numFmtId="0" fontId="86" fillId="0" borderId="0" xfId="144" applyFont="1" applyAlignment="1">
      <alignment horizontal="centerContinuous" wrapText="1"/>
    </xf>
    <xf numFmtId="0" fontId="85" fillId="0" borderId="0" xfId="144" applyFont="1" applyAlignment="1">
      <alignment horizontal="centerContinuous" vertical="center" wrapText="1"/>
    </xf>
    <xf numFmtId="178" fontId="79" fillId="0" borderId="0" xfId="144" applyNumberFormat="1" applyFont="1"/>
    <xf numFmtId="0" fontId="110" fillId="0" borderId="0" xfId="144" applyFont="1"/>
    <xf numFmtId="169" fontId="79" fillId="0" borderId="0" xfId="144" applyNumberFormat="1" applyFont="1"/>
    <xf numFmtId="174" fontId="86" fillId="25" borderId="27" xfId="144" applyNumberFormat="1" applyFont="1" applyFill="1" applyBorder="1" applyAlignment="1">
      <alignment horizontal="centerContinuous" vertical="center" wrapText="1"/>
    </xf>
    <xf numFmtId="0" fontId="86" fillId="25" borderId="27" xfId="144" applyFont="1" applyFill="1" applyBorder="1" applyAlignment="1">
      <alignment horizontal="centerContinuous" vertical="center" wrapText="1"/>
    </xf>
    <xf numFmtId="174" fontId="86" fillId="25" borderId="22" xfId="144" applyNumberFormat="1" applyFont="1" applyFill="1" applyBorder="1" applyAlignment="1">
      <alignment horizontal="center" vertical="center" wrapText="1"/>
    </xf>
    <xf numFmtId="171" fontId="86" fillId="25" borderId="15" xfId="144" applyNumberFormat="1" applyFont="1" applyFill="1" applyBorder="1" applyAlignment="1">
      <alignment horizontal="center" vertical="center" wrapText="1"/>
    </xf>
    <xf numFmtId="171" fontId="86" fillId="25" borderId="22" xfId="144" applyNumberFormat="1" applyFont="1" applyFill="1" applyBorder="1" applyAlignment="1">
      <alignment horizontal="center" vertical="center" wrapText="1"/>
    </xf>
    <xf numFmtId="49" fontId="86" fillId="24" borderId="34" xfId="144" applyNumberFormat="1" applyFont="1" applyFill="1" applyBorder="1" applyAlignment="1">
      <alignment horizontal="left" indent="1"/>
    </xf>
    <xf numFmtId="178" fontId="86" fillId="0" borderId="34" xfId="144" applyNumberFormat="1" applyFont="1" applyBorder="1" applyAlignment="1"/>
    <xf numFmtId="178" fontId="86" fillId="0" borderId="23" xfId="144" applyNumberFormat="1" applyFont="1" applyBorder="1"/>
    <xf numFmtId="10" fontId="86" fillId="0" borderId="9" xfId="144" applyNumberFormat="1" applyFont="1" applyBorder="1"/>
    <xf numFmtId="49" fontId="79" fillId="24" borderId="25" xfId="144" applyNumberFormat="1" applyFont="1" applyFill="1" applyBorder="1" applyAlignment="1">
      <alignment horizontal="left" indent="1"/>
    </xf>
    <xf numFmtId="178" fontId="79" fillId="0" borderId="25" xfId="144" applyNumberFormat="1" applyFont="1" applyBorder="1" applyAlignment="1"/>
    <xf numFmtId="178" fontId="79" fillId="0" borderId="23" xfId="144" applyNumberFormat="1" applyFont="1" applyBorder="1"/>
    <xf numFmtId="10" fontId="79" fillId="0" borderId="9" xfId="144" applyNumberFormat="1" applyFont="1" applyBorder="1"/>
    <xf numFmtId="49" fontId="79" fillId="24" borderId="26" xfId="144" applyNumberFormat="1" applyFont="1" applyFill="1" applyBorder="1" applyAlignment="1">
      <alignment horizontal="left" indent="1"/>
    </xf>
    <xf numFmtId="10" fontId="79" fillId="0" borderId="14" xfId="144" applyNumberFormat="1" applyFont="1" applyBorder="1"/>
    <xf numFmtId="178" fontId="86" fillId="0" borderId="35" xfId="144" applyNumberFormat="1" applyFont="1" applyBorder="1"/>
    <xf numFmtId="10" fontId="86" fillId="0" borderId="13" xfId="144" applyNumberFormat="1" applyFont="1" applyBorder="1"/>
    <xf numFmtId="49" fontId="79" fillId="24" borderId="51" xfId="144" applyNumberFormat="1" applyFont="1" applyFill="1" applyBorder="1" applyAlignment="1">
      <alignment horizontal="left" indent="1"/>
    </xf>
    <xf numFmtId="178" fontId="79" fillId="0" borderId="51" xfId="144" applyNumberFormat="1" applyFont="1" applyBorder="1" applyAlignment="1"/>
    <xf numFmtId="49" fontId="86" fillId="24" borderId="52" xfId="144" applyNumberFormat="1" applyFont="1" applyFill="1" applyBorder="1" applyAlignment="1">
      <alignment horizontal="left" indent="1"/>
    </xf>
    <xf numFmtId="178" fontId="86" fillId="0" borderId="52" xfId="144" applyNumberFormat="1" applyFont="1" applyBorder="1" applyAlignment="1"/>
    <xf numFmtId="178" fontId="86" fillId="0" borderId="53" xfId="144" applyNumberFormat="1" applyFont="1" applyBorder="1"/>
    <xf numFmtId="10" fontId="86" fillId="0" borderId="54" xfId="144" applyNumberFormat="1" applyFont="1" applyBorder="1"/>
    <xf numFmtId="178" fontId="79" fillId="0" borderId="55" xfId="144" applyNumberFormat="1" applyFont="1" applyBorder="1"/>
    <xf numFmtId="10" fontId="79" fillId="0" borderId="56" xfId="144" applyNumberFormat="1" applyFont="1" applyBorder="1"/>
    <xf numFmtId="49" fontId="86" fillId="24" borderId="57" xfId="144" applyNumberFormat="1" applyFont="1" applyFill="1" applyBorder="1" applyAlignment="1">
      <alignment horizontal="left" indent="1"/>
    </xf>
    <xf numFmtId="178" fontId="86" fillId="0" borderId="57" xfId="144" applyNumberFormat="1" applyFont="1" applyBorder="1" applyAlignment="1"/>
    <xf numFmtId="178" fontId="86" fillId="0" borderId="55" xfId="144" applyNumberFormat="1" applyFont="1" applyBorder="1"/>
    <xf numFmtId="10" fontId="86" fillId="0" borderId="56" xfId="144" applyNumberFormat="1" applyFont="1" applyBorder="1"/>
    <xf numFmtId="10" fontId="86" fillId="0" borderId="58" xfId="144" applyNumberFormat="1" applyFont="1" applyBorder="1"/>
    <xf numFmtId="178" fontId="86" fillId="0" borderId="59" xfId="144" applyNumberFormat="1" applyFont="1" applyBorder="1"/>
    <xf numFmtId="178" fontId="79" fillId="0" borderId="0" xfId="144" applyNumberFormat="1" applyFont="1" applyBorder="1"/>
    <xf numFmtId="178" fontId="79" fillId="0" borderId="26" xfId="144" applyNumberFormat="1" applyFont="1" applyBorder="1" applyAlignment="1"/>
    <xf numFmtId="178" fontId="79" fillId="0" borderId="60" xfId="144" applyNumberFormat="1" applyFont="1" applyBorder="1"/>
    <xf numFmtId="0" fontId="86" fillId="37" borderId="22" xfId="144" applyFont="1" applyFill="1" applyBorder="1" applyAlignment="1">
      <alignment horizontal="center"/>
    </xf>
    <xf numFmtId="178" fontId="86" fillId="37" borderId="55" xfId="144" applyNumberFormat="1" applyFont="1" applyFill="1" applyBorder="1"/>
    <xf numFmtId="10" fontId="86" fillId="37" borderId="56" xfId="144" applyNumberFormat="1" applyFont="1" applyFill="1" applyBorder="1"/>
    <xf numFmtId="0" fontId="79" fillId="0" borderId="0" xfId="144" applyFont="1" applyAlignment="1">
      <alignment horizontal="center"/>
    </xf>
    <xf numFmtId="0" fontId="111" fillId="24" borderId="27" xfId="144" applyFont="1" applyFill="1" applyBorder="1" applyAlignment="1"/>
    <xf numFmtId="10" fontId="111" fillId="0" borderId="15" xfId="144" applyNumberFormat="1" applyFont="1" applyBorder="1" applyAlignment="1"/>
    <xf numFmtId="0" fontId="85" fillId="0" borderId="0" xfId="144" applyFont="1" applyAlignment="1"/>
    <xf numFmtId="167" fontId="83" fillId="24" borderId="0" xfId="144" applyNumberFormat="1" applyFont="1" applyFill="1" applyBorder="1" applyAlignment="1">
      <alignment horizontal="centerContinuous" vertical="center"/>
    </xf>
    <xf numFmtId="3" fontId="79" fillId="25" borderId="16" xfId="144" applyNumberFormat="1" applyFont="1" applyFill="1" applyBorder="1" applyAlignment="1">
      <alignment horizontal="center" vertical="center"/>
    </xf>
    <xf numFmtId="3" fontId="86" fillId="25" borderId="16" xfId="144" applyNumberFormat="1" applyFont="1" applyFill="1" applyBorder="1" applyAlignment="1">
      <alignment horizontal="center" vertical="center"/>
    </xf>
    <xf numFmtId="3" fontId="112" fillId="0" borderId="0" xfId="144" applyNumberFormat="1" applyFont="1" applyBorder="1" applyAlignment="1">
      <alignment horizontal="center" vertical="center" wrapText="1"/>
    </xf>
    <xf numFmtId="3" fontId="86" fillId="0" borderId="36" xfId="144" applyNumberFormat="1" applyFont="1" applyBorder="1" applyAlignment="1">
      <alignment horizontal="center" vertical="center"/>
    </xf>
    <xf numFmtId="172" fontId="79" fillId="0" borderId="33" xfId="144" applyNumberFormat="1" applyFont="1" applyBorder="1" applyAlignment="1">
      <alignment horizontal="right"/>
    </xf>
    <xf numFmtId="3" fontId="86" fillId="29" borderId="33" xfId="144" applyNumberFormat="1" applyFont="1" applyFill="1" applyBorder="1" applyAlignment="1">
      <alignment horizontal="right" indent="1"/>
    </xf>
    <xf numFmtId="172" fontId="79" fillId="0" borderId="10" xfId="144" applyNumberFormat="1" applyFont="1" applyBorder="1" applyAlignment="1">
      <alignment horizontal="right"/>
    </xf>
    <xf numFmtId="3" fontId="86" fillId="29" borderId="10" xfId="144" applyNumberFormat="1" applyFont="1" applyFill="1" applyBorder="1" applyAlignment="1">
      <alignment horizontal="right" indent="1"/>
    </xf>
    <xf numFmtId="172" fontId="79" fillId="24" borderId="10" xfId="144" applyNumberFormat="1" applyFont="1" applyFill="1" applyBorder="1" applyAlignment="1">
      <alignment horizontal="right"/>
    </xf>
    <xf numFmtId="172" fontId="79" fillId="24" borderId="10" xfId="144" applyNumberFormat="1" applyFont="1" applyFill="1" applyBorder="1" applyAlignment="1">
      <alignment horizontal="center"/>
    </xf>
    <xf numFmtId="172" fontId="79" fillId="0" borderId="10" xfId="144" applyNumberFormat="1" applyFont="1" applyBorder="1" applyAlignment="1">
      <alignment horizontal="center"/>
    </xf>
    <xf numFmtId="0" fontId="113" fillId="0" borderId="0" xfId="144" applyFont="1" applyBorder="1" applyAlignment="1">
      <alignment horizontal="center" wrapText="1"/>
    </xf>
    <xf numFmtId="0" fontId="79" fillId="0" borderId="0" xfId="144" applyFont="1" applyBorder="1" applyAlignment="1">
      <alignment horizontal="right"/>
    </xf>
    <xf numFmtId="16" fontId="79" fillId="0" borderId="29" xfId="144" applyNumberFormat="1" applyFont="1" applyBorder="1" applyAlignment="1">
      <alignment horizontal="center" wrapText="1"/>
    </xf>
    <xf numFmtId="3" fontId="86" fillId="29" borderId="29" xfId="144" applyNumberFormat="1" applyFont="1" applyFill="1" applyBorder="1" applyAlignment="1">
      <alignment horizontal="right" indent="1"/>
    </xf>
    <xf numFmtId="172" fontId="86" fillId="0" borderId="29" xfId="144" applyNumberFormat="1" applyFont="1" applyBorder="1" applyAlignment="1">
      <alignment horizontal="right"/>
    </xf>
    <xf numFmtId="16" fontId="79" fillId="0" borderId="0" xfId="144" applyNumberFormat="1" applyFont="1" applyBorder="1" applyAlignment="1">
      <alignment horizontal="center" wrapText="1"/>
    </xf>
    <xf numFmtId="172" fontId="86" fillId="24" borderId="36" xfId="144" applyNumberFormat="1" applyFont="1" applyFill="1" applyBorder="1" applyAlignment="1">
      <alignment horizontal="right"/>
    </xf>
    <xf numFmtId="3" fontId="86" fillId="29" borderId="36" xfId="144" applyNumberFormat="1" applyFont="1" applyFill="1" applyBorder="1" applyAlignment="1">
      <alignment horizontal="right" indent="1"/>
    </xf>
    <xf numFmtId="172" fontId="86" fillId="24" borderId="29" xfId="144" applyNumberFormat="1" applyFont="1" applyFill="1" applyBorder="1" applyAlignment="1">
      <alignment horizontal="right"/>
    </xf>
    <xf numFmtId="3" fontId="114" fillId="31" borderId="16" xfId="144" applyNumberFormat="1" applyFont="1" applyFill="1" applyBorder="1" applyAlignment="1">
      <alignment horizontal="center" vertical="center" wrapText="1"/>
    </xf>
    <xf numFmtId="3" fontId="114" fillId="31" borderId="16" xfId="144" applyNumberFormat="1" applyFont="1" applyFill="1" applyBorder="1" applyAlignment="1">
      <alignment horizontal="right" vertical="center"/>
    </xf>
    <xf numFmtId="3" fontId="114" fillId="31" borderId="16" xfId="144" applyNumberFormat="1" applyFont="1" applyFill="1" applyBorder="1" applyAlignment="1">
      <alignment horizontal="center" vertical="center"/>
    </xf>
    <xf numFmtId="3" fontId="114" fillId="31" borderId="16" xfId="144" applyNumberFormat="1" applyFont="1" applyFill="1" applyBorder="1" applyAlignment="1">
      <alignment horizontal="right" vertical="center" indent="1"/>
    </xf>
    <xf numFmtId="3" fontId="86" fillId="0" borderId="0" xfId="144" applyNumberFormat="1" applyFont="1"/>
    <xf numFmtId="0" fontId="79" fillId="0" borderId="33" xfId="144" applyNumberFormat="1" applyFont="1" applyBorder="1" applyAlignment="1">
      <alignment horizontal="center"/>
    </xf>
    <xf numFmtId="0" fontId="102" fillId="0" borderId="0" xfId="0" applyFont="1"/>
    <xf numFmtId="0" fontId="105" fillId="0" borderId="0" xfId="0" applyFont="1"/>
    <xf numFmtId="0" fontId="115" fillId="24" borderId="0" xfId="0" applyFont="1" applyFill="1" applyBorder="1" applyAlignment="1">
      <alignment horizontal="center" vertical="center" wrapText="1"/>
    </xf>
    <xf numFmtId="0" fontId="116" fillId="24" borderId="0" xfId="0" applyFont="1" applyFill="1" applyBorder="1" applyAlignment="1">
      <alignment horizontal="center" vertical="center" wrapText="1"/>
    </xf>
    <xf numFmtId="0" fontId="117" fillId="0" borderId="0" xfId="0" applyFont="1"/>
    <xf numFmtId="0" fontId="118" fillId="25" borderId="35" xfId="0" applyFont="1" applyFill="1" applyBorder="1" applyAlignment="1">
      <alignment horizontal="centerContinuous" vertical="center"/>
    </xf>
    <xf numFmtId="0" fontId="118" fillId="25" borderId="13" xfId="0" applyFont="1" applyFill="1" applyBorder="1" applyAlignment="1">
      <alignment horizontal="centerContinuous" vertical="center"/>
    </xf>
    <xf numFmtId="0" fontId="118" fillId="25" borderId="36" xfId="0" applyFont="1" applyFill="1" applyBorder="1" applyAlignment="1">
      <alignment horizontal="centerContinuous" wrapText="1"/>
    </xf>
    <xf numFmtId="0" fontId="107" fillId="25" borderId="13" xfId="0" applyFont="1" applyFill="1" applyBorder="1" applyAlignment="1">
      <alignment horizontal="centerContinuous" wrapText="1"/>
    </xf>
    <xf numFmtId="10" fontId="102" fillId="0" borderId="9" xfId="0" applyNumberFormat="1" applyFont="1" applyBorder="1"/>
    <xf numFmtId="2" fontId="102" fillId="0" borderId="0" xfId="0" applyNumberFormat="1" applyFont="1" applyBorder="1" applyAlignment="1">
      <alignment horizontal="center"/>
    </xf>
    <xf numFmtId="0" fontId="102" fillId="0" borderId="9" xfId="0" applyFont="1" applyBorder="1"/>
    <xf numFmtId="10" fontId="102" fillId="33" borderId="14" xfId="0" applyNumberFormat="1" applyFont="1" applyFill="1" applyBorder="1" applyAlignment="1">
      <alignment horizontal="center"/>
    </xf>
    <xf numFmtId="3" fontId="79" fillId="0" borderId="0" xfId="0" applyNumberFormat="1" applyFont="1" applyBorder="1"/>
    <xf numFmtId="3" fontId="87" fillId="33" borderId="22" xfId="0" applyNumberFormat="1" applyFont="1" applyFill="1" applyBorder="1" applyAlignment="1">
      <alignment horizontal="center" wrapText="1"/>
    </xf>
    <xf numFmtId="172" fontId="102" fillId="33" borderId="22" xfId="0" applyNumberFormat="1" applyFont="1" applyFill="1" applyBorder="1"/>
    <xf numFmtId="10" fontId="102" fillId="33" borderId="15" xfId="0" applyNumberFormat="1" applyFont="1" applyFill="1" applyBorder="1" applyAlignment="1">
      <alignment horizontal="center"/>
    </xf>
    <xf numFmtId="172" fontId="105" fillId="33" borderId="27" xfId="0" applyNumberFormat="1" applyFont="1" applyFill="1" applyBorder="1"/>
    <xf numFmtId="2" fontId="102" fillId="33" borderId="16" xfId="0" applyNumberFormat="1" applyFont="1" applyFill="1" applyBorder="1" applyAlignment="1">
      <alignment horizontal="right" indent="1"/>
    </xf>
    <xf numFmtId="2" fontId="102" fillId="33" borderId="15" xfId="0" applyNumberFormat="1" applyFont="1" applyFill="1" applyBorder="1" applyAlignment="1">
      <alignment horizontal="right" indent="1"/>
    </xf>
    <xf numFmtId="2" fontId="102" fillId="33" borderId="29" xfId="0" applyNumberFormat="1" applyFont="1" applyFill="1" applyBorder="1" applyAlignment="1">
      <alignment horizontal="right" indent="1"/>
    </xf>
    <xf numFmtId="175" fontId="102" fillId="23" borderId="23" xfId="0" applyNumberFormat="1" applyFont="1" applyFill="1" applyBorder="1" applyAlignment="1" applyProtection="1">
      <alignment horizontal="center"/>
    </xf>
    <xf numFmtId="175" fontId="102" fillId="23" borderId="24" xfId="0" applyNumberFormat="1" applyFont="1" applyFill="1" applyBorder="1" applyAlignment="1" applyProtection="1">
      <alignment horizontal="center"/>
    </xf>
    <xf numFmtId="175" fontId="102" fillId="23" borderId="22" xfId="0" applyNumberFormat="1" applyFont="1" applyFill="1" applyBorder="1" applyAlignment="1" applyProtection="1">
      <alignment horizontal="center"/>
    </xf>
    <xf numFmtId="3" fontId="87" fillId="0" borderId="35" xfId="0" applyNumberFormat="1" applyFont="1" applyBorder="1" applyAlignment="1">
      <alignment horizontal="center" wrapText="1"/>
    </xf>
    <xf numFmtId="10" fontId="102" fillId="0" borderId="13" xfId="0" applyNumberFormat="1" applyFont="1" applyBorder="1" applyAlignment="1">
      <alignment horizontal="center"/>
    </xf>
    <xf numFmtId="3" fontId="102" fillId="0" borderId="0" xfId="0" applyNumberFormat="1" applyFont="1"/>
    <xf numFmtId="3" fontId="105" fillId="0" borderId="0" xfId="0" applyNumberFormat="1" applyFont="1"/>
    <xf numFmtId="175" fontId="86" fillId="0" borderId="0" xfId="0" applyNumberFormat="1" applyFont="1"/>
    <xf numFmtId="49" fontId="102" fillId="0" borderId="0" xfId="0" applyNumberFormat="1" applyFont="1"/>
    <xf numFmtId="0" fontId="105" fillId="25" borderId="24" xfId="0" applyFont="1" applyFill="1" applyBorder="1" applyAlignment="1">
      <alignment horizontal="center" vertical="center"/>
    </xf>
    <xf numFmtId="0" fontId="105" fillId="25" borderId="14" xfId="0" applyFont="1" applyFill="1" applyBorder="1" applyAlignment="1">
      <alignment horizontal="center" vertical="center"/>
    </xf>
    <xf numFmtId="0" fontId="105" fillId="25" borderId="29" xfId="0" applyFont="1" applyFill="1" applyBorder="1" applyAlignment="1">
      <alignment horizontal="center" vertical="center"/>
    </xf>
    <xf numFmtId="0" fontId="86" fillId="0" borderId="0" xfId="0" applyFont="1"/>
    <xf numFmtId="0" fontId="79" fillId="0" borderId="0" xfId="0" applyFont="1" applyAlignment="1">
      <alignment horizontal="center" vertical="center" wrapText="1"/>
    </xf>
    <xf numFmtId="10" fontId="86" fillId="0" borderId="0" xfId="0" applyNumberFormat="1" applyFont="1"/>
    <xf numFmtId="172" fontId="86" fillId="0" borderId="0" xfId="0" applyNumberFormat="1" applyFont="1"/>
    <xf numFmtId="3" fontId="86" fillId="0" borderId="0" xfId="0" applyNumberFormat="1" applyFont="1"/>
    <xf numFmtId="3" fontId="81" fillId="0" borderId="0" xfId="0" applyNumberFormat="1" applyFont="1" applyAlignment="1">
      <alignment horizontal="center"/>
    </xf>
    <xf numFmtId="49" fontId="85" fillId="0" borderId="0" xfId="0" applyNumberFormat="1" applyFont="1"/>
    <xf numFmtId="3" fontId="119" fillId="0" borderId="18" xfId="0" applyNumberFormat="1" applyFont="1" applyBorder="1" applyAlignment="1">
      <alignment horizontal="right" vertical="center"/>
    </xf>
    <xf numFmtId="3" fontId="120" fillId="29" borderId="15" xfId="0" applyNumberFormat="1" applyFont="1" applyFill="1" applyBorder="1" applyAlignment="1">
      <alignment horizontal="right" indent="1"/>
    </xf>
    <xf numFmtId="179" fontId="86" fillId="0" borderId="0" xfId="0" applyNumberFormat="1" applyFont="1" applyAlignment="1">
      <alignment horizontal="left"/>
    </xf>
    <xf numFmtId="3" fontId="79" fillId="25" borderId="22" xfId="0" applyNumberFormat="1" applyFont="1" applyFill="1" applyBorder="1" applyAlignment="1">
      <alignment horizontal="center" vertical="center"/>
    </xf>
    <xf numFmtId="3" fontId="86" fillId="25" borderId="16" xfId="0" applyNumberFormat="1" applyFont="1" applyFill="1" applyBorder="1" applyAlignment="1">
      <alignment horizontal="center" vertical="center"/>
    </xf>
    <xf numFmtId="0" fontId="105" fillId="23" borderId="0" xfId="0" applyFont="1" applyFill="1" applyBorder="1" applyAlignment="1">
      <alignment horizontal="center"/>
    </xf>
    <xf numFmtId="49" fontId="105" fillId="23" borderId="0" xfId="0" applyNumberFormat="1" applyFont="1" applyFill="1" applyBorder="1"/>
    <xf numFmtId="0" fontId="105" fillId="23" borderId="0" xfId="0" applyFont="1" applyFill="1" applyBorder="1" applyAlignment="1">
      <alignment horizontal="centerContinuous"/>
    </xf>
    <xf numFmtId="0" fontId="105" fillId="30" borderId="34" xfId="0" applyFont="1" applyFill="1" applyBorder="1" applyAlignment="1" applyProtection="1">
      <alignment horizontal="center"/>
    </xf>
    <xf numFmtId="0" fontId="105" fillId="30" borderId="35" xfId="0" applyFont="1" applyFill="1" applyBorder="1" applyAlignment="1">
      <alignment horizontal="centerContinuous" vertical="center" wrapText="1"/>
    </xf>
    <xf numFmtId="0" fontId="105" fillId="30" borderId="13" xfId="0" applyFont="1" applyFill="1" applyBorder="1" applyAlignment="1">
      <alignment horizontal="centerContinuous" vertical="center" wrapText="1"/>
    </xf>
    <xf numFmtId="0" fontId="105" fillId="30" borderId="26" xfId="0" applyFont="1" applyFill="1" applyBorder="1" applyAlignment="1">
      <alignment horizontal="center"/>
    </xf>
    <xf numFmtId="3" fontId="102" fillId="32" borderId="26" xfId="99" applyNumberFormat="1" applyFont="1" applyFill="1" applyBorder="1" applyAlignment="1">
      <alignment horizontal="right" indent="1"/>
    </xf>
    <xf numFmtId="183" fontId="102" fillId="32" borderId="24" xfId="0" applyNumberFormat="1" applyFont="1" applyFill="1" applyBorder="1"/>
    <xf numFmtId="184" fontId="102" fillId="32" borderId="14" xfId="0" applyNumberFormat="1" applyFont="1" applyFill="1" applyBorder="1" applyAlignment="1">
      <alignment horizontal="right" indent="1"/>
    </xf>
    <xf numFmtId="179" fontId="102" fillId="32" borderId="26" xfId="0" applyNumberFormat="1" applyFont="1" applyFill="1" applyBorder="1" applyAlignment="1" applyProtection="1">
      <alignment horizontal="center"/>
    </xf>
    <xf numFmtId="3" fontId="102" fillId="32" borderId="27" xfId="99" applyNumberFormat="1" applyFont="1" applyFill="1" applyBorder="1" applyAlignment="1">
      <alignment horizontal="right" indent="1"/>
    </xf>
    <xf numFmtId="0" fontId="113" fillId="32" borderId="25" xfId="0" applyFont="1" applyFill="1" applyBorder="1" applyAlignment="1">
      <alignment horizontal="center"/>
    </xf>
    <xf numFmtId="3" fontId="102" fillId="32" borderId="25" xfId="99" applyNumberFormat="1" applyFont="1" applyFill="1" applyBorder="1"/>
    <xf numFmtId="168" fontId="102" fillId="32" borderId="23" xfId="0" applyNumberFormat="1" applyFont="1" applyFill="1" applyBorder="1"/>
    <xf numFmtId="169" fontId="102" fillId="32" borderId="9" xfId="0" applyNumberFormat="1" applyFont="1" applyFill="1" applyBorder="1"/>
    <xf numFmtId="1" fontId="113" fillId="32" borderId="26" xfId="0" applyNumberFormat="1" applyFont="1" applyFill="1" applyBorder="1" applyAlignment="1" applyProtection="1">
      <alignment horizontal="center"/>
    </xf>
    <xf numFmtId="1" fontId="87" fillId="32" borderId="26" xfId="0" applyNumberFormat="1" applyFont="1" applyFill="1" applyBorder="1" applyAlignment="1" applyProtection="1">
      <alignment horizontal="center"/>
    </xf>
    <xf numFmtId="0" fontId="87" fillId="32" borderId="25" xfId="0" applyFont="1" applyFill="1" applyBorder="1" applyAlignment="1">
      <alignment horizontal="center"/>
    </xf>
    <xf numFmtId="3" fontId="105" fillId="32" borderId="25" xfId="99" applyNumberFormat="1" applyFont="1" applyFill="1" applyBorder="1" applyAlignment="1">
      <alignment horizontal="right" indent="1"/>
    </xf>
    <xf numFmtId="183" fontId="102" fillId="32" borderId="23" xfId="0" applyNumberFormat="1" applyFont="1" applyFill="1" applyBorder="1"/>
    <xf numFmtId="184" fontId="102" fillId="32" borderId="9" xfId="0" applyNumberFormat="1" applyFont="1" applyFill="1" applyBorder="1" applyAlignment="1">
      <alignment horizontal="right" indent="1"/>
    </xf>
    <xf numFmtId="0" fontId="87" fillId="23" borderId="25" xfId="0" applyFont="1" applyFill="1" applyBorder="1" applyAlignment="1">
      <alignment horizontal="center"/>
    </xf>
    <xf numFmtId="3" fontId="105" fillId="39" borderId="25" xfId="99" applyNumberFormat="1" applyFont="1" applyFill="1" applyBorder="1" applyAlignment="1">
      <alignment horizontal="right" indent="1"/>
    </xf>
    <xf numFmtId="183" fontId="102" fillId="39" borderId="23" xfId="0" applyNumberFormat="1" applyFont="1" applyFill="1" applyBorder="1"/>
    <xf numFmtId="184" fontId="102" fillId="39" borderId="9" xfId="0" applyNumberFormat="1" applyFont="1" applyFill="1" applyBorder="1" applyAlignment="1">
      <alignment horizontal="right" indent="1"/>
    </xf>
    <xf numFmtId="3" fontId="105" fillId="32" borderId="26" xfId="99" applyNumberFormat="1" applyFont="1" applyFill="1" applyBorder="1" applyAlignment="1">
      <alignment horizontal="right" indent="1"/>
    </xf>
    <xf numFmtId="175" fontId="102" fillId="23" borderId="27" xfId="0" applyNumberFormat="1" applyFont="1" applyFill="1" applyBorder="1" applyAlignment="1" applyProtection="1">
      <alignment horizontal="center"/>
    </xf>
    <xf numFmtId="3" fontId="102" fillId="23" borderId="26" xfId="99" applyNumberFormat="1" applyFont="1" applyFill="1" applyBorder="1" applyAlignment="1">
      <alignment horizontal="right" indent="1"/>
    </xf>
    <xf numFmtId="183" fontId="102" fillId="23" borderId="24" xfId="0" applyNumberFormat="1" applyFont="1" applyFill="1" applyBorder="1"/>
    <xf numFmtId="184" fontId="102" fillId="23" borderId="14" xfId="0" applyNumberFormat="1" applyFont="1" applyFill="1" applyBorder="1" applyAlignment="1">
      <alignment horizontal="right" indent="1"/>
    </xf>
    <xf numFmtId="175" fontId="102" fillId="0" borderId="0" xfId="0" applyNumberFormat="1" applyFont="1" applyAlignment="1">
      <alignment horizontal="center"/>
    </xf>
    <xf numFmtId="3" fontId="102" fillId="0" borderId="0" xfId="0" applyNumberFormat="1" applyFont="1" applyAlignment="1">
      <alignment horizontal="right"/>
    </xf>
    <xf numFmtId="166" fontId="102" fillId="0" borderId="0" xfId="0" applyNumberFormat="1" applyFont="1"/>
    <xf numFmtId="3" fontId="79" fillId="0" borderId="0" xfId="155" applyNumberFormat="1" applyFont="1"/>
    <xf numFmtId="0" fontId="79" fillId="0" borderId="0" xfId="155" applyFont="1"/>
    <xf numFmtId="3" fontId="86" fillId="0" borderId="0" xfId="155" applyNumberFormat="1" applyFont="1"/>
    <xf numFmtId="3" fontId="86" fillId="25" borderId="46" xfId="155" applyNumberFormat="1" applyFont="1" applyFill="1" applyBorder="1" applyAlignment="1">
      <alignment horizontal="center"/>
    </xf>
    <xf numFmtId="0" fontId="86" fillId="25" borderId="46" xfId="155" applyFont="1" applyFill="1" applyBorder="1" applyAlignment="1">
      <alignment horizontal="center"/>
    </xf>
    <xf numFmtId="0" fontId="86" fillId="25" borderId="45" xfId="155" applyFont="1" applyFill="1" applyBorder="1" applyAlignment="1">
      <alignment horizontal="center"/>
    </xf>
    <xf numFmtId="3" fontId="86" fillId="25" borderId="43" xfId="155" applyNumberFormat="1" applyFont="1" applyFill="1" applyBorder="1" applyAlignment="1">
      <alignment horizontal="center"/>
    </xf>
    <xf numFmtId="0" fontId="86" fillId="25" borderId="43" xfId="155" applyFont="1" applyFill="1" applyBorder="1" applyAlignment="1">
      <alignment horizontal="center"/>
    </xf>
    <xf numFmtId="0" fontId="86" fillId="25" borderId="44" xfId="155" applyFont="1" applyFill="1" applyBorder="1" applyAlignment="1">
      <alignment horizontal="center"/>
    </xf>
    <xf numFmtId="3" fontId="79" fillId="0" borderId="0" xfId="102" applyNumberFormat="1" applyFont="1" applyBorder="1" applyAlignment="1">
      <alignment horizontal="right" indent="1"/>
    </xf>
    <xf numFmtId="3" fontId="86" fillId="0" borderId="0" xfId="102" applyNumberFormat="1" applyFont="1" applyBorder="1" applyAlignment="1">
      <alignment horizontal="right" indent="1"/>
    </xf>
    <xf numFmtId="3" fontId="86" fillId="0" borderId="0" xfId="155" applyNumberFormat="1" applyFont="1" applyBorder="1" applyAlignment="1">
      <alignment horizontal="right" indent="1"/>
    </xf>
    <xf numFmtId="181" fontId="86" fillId="0" borderId="17" xfId="155" applyNumberFormat="1" applyFont="1" applyBorder="1" applyAlignment="1">
      <alignment horizontal="center"/>
    </xf>
    <xf numFmtId="0" fontId="85" fillId="0" borderId="0" xfId="155" applyFont="1" applyAlignment="1">
      <alignment horizontal="center"/>
    </xf>
    <xf numFmtId="3" fontId="97" fillId="0" borderId="0" xfId="102" applyNumberFormat="1" applyFont="1" applyBorder="1" applyAlignment="1">
      <alignment horizontal="right" indent="1"/>
    </xf>
    <xf numFmtId="3" fontId="85" fillId="0" borderId="0" xfId="155" applyNumberFormat="1" applyFont="1" applyAlignment="1">
      <alignment horizontal="center"/>
    </xf>
    <xf numFmtId="3" fontId="121" fillId="0" borderId="0" xfId="0" applyNumberFormat="1" applyFont="1"/>
    <xf numFmtId="3" fontId="96" fillId="0" borderId="0" xfId="102" applyNumberFormat="1" applyFont="1" applyBorder="1" applyAlignment="1">
      <alignment horizontal="right" indent="1"/>
    </xf>
    <xf numFmtId="3" fontId="79" fillId="0" borderId="43" xfId="102" applyNumberFormat="1" applyFont="1" applyBorder="1" applyAlignment="1">
      <alignment horizontal="right" indent="1"/>
    </xf>
    <xf numFmtId="3" fontId="86" fillId="0" borderId="43" xfId="102" applyNumberFormat="1" applyFont="1" applyBorder="1" applyAlignment="1">
      <alignment horizontal="right" indent="1"/>
    </xf>
    <xf numFmtId="3" fontId="86" fillId="0" borderId="29" xfId="155" applyNumberFormat="1" applyFont="1" applyBorder="1" applyAlignment="1">
      <alignment horizontal="right" indent="1"/>
    </xf>
    <xf numFmtId="0" fontId="79" fillId="0" borderId="44" xfId="155" applyFont="1" applyBorder="1"/>
    <xf numFmtId="181" fontId="86" fillId="0" borderId="0" xfId="155" applyNumberFormat="1" applyFont="1" applyBorder="1" applyAlignment="1">
      <alignment horizontal="center"/>
    </xf>
    <xf numFmtId="10" fontId="86" fillId="0" borderId="17" xfId="155" applyNumberFormat="1" applyFont="1" applyBorder="1" applyAlignment="1">
      <alignment horizontal="center"/>
    </xf>
    <xf numFmtId="2" fontId="85" fillId="0" borderId="0" xfId="155" applyNumberFormat="1" applyFont="1" applyAlignment="1">
      <alignment horizontal="center"/>
    </xf>
    <xf numFmtId="3" fontId="85" fillId="0" borderId="0" xfId="155" applyNumberFormat="1" applyFont="1"/>
    <xf numFmtId="17" fontId="122" fillId="0" borderId="0" xfId="155" applyNumberFormat="1" applyFont="1" applyAlignment="1"/>
    <xf numFmtId="2" fontId="122" fillId="0" borderId="0" xfId="155" applyNumberFormat="1" applyFont="1" applyBorder="1" applyAlignment="1">
      <alignment horizontal="center" vertical="top" wrapText="1"/>
    </xf>
    <xf numFmtId="0" fontId="79" fillId="0" borderId="0" xfId="155" applyFont="1" applyBorder="1"/>
    <xf numFmtId="181" fontId="122" fillId="0" borderId="0" xfId="155" applyNumberFormat="1" applyFont="1" applyBorder="1" applyAlignment="1">
      <alignment horizontal="center" vertical="top" wrapText="1"/>
    </xf>
    <xf numFmtId="17" fontId="96" fillId="0" borderId="18" xfId="155" applyNumberFormat="1" applyFont="1" applyBorder="1" applyAlignment="1">
      <alignment horizontal="center"/>
    </xf>
    <xf numFmtId="3" fontId="79" fillId="0" borderId="0" xfId="155" applyNumberFormat="1" applyFont="1" applyBorder="1"/>
    <xf numFmtId="2" fontId="86" fillId="0" borderId="0" xfId="155" applyNumberFormat="1" applyFont="1" applyAlignment="1">
      <alignment horizontal="left"/>
    </xf>
    <xf numFmtId="0" fontId="86" fillId="0" borderId="0" xfId="155" applyFont="1"/>
    <xf numFmtId="3" fontId="105" fillId="23" borderId="0" xfId="0" applyNumberFormat="1" applyFont="1" applyFill="1" applyBorder="1"/>
    <xf numFmtId="166" fontId="102" fillId="32" borderId="25" xfId="99" applyFont="1" applyFill="1" applyBorder="1"/>
    <xf numFmtId="180" fontId="102" fillId="32" borderId="9" xfId="0" applyNumberFormat="1" applyFont="1" applyFill="1" applyBorder="1"/>
    <xf numFmtId="3" fontId="105" fillId="23" borderId="25" xfId="99" applyNumberFormat="1" applyFont="1" applyFill="1" applyBorder="1" applyAlignment="1">
      <alignment horizontal="right" indent="1"/>
    </xf>
    <xf numFmtId="0" fontId="123" fillId="0" borderId="0" xfId="0" applyNumberFormat="1" applyFont="1" applyAlignment="1">
      <alignment horizontal="center"/>
    </xf>
    <xf numFmtId="3" fontId="123" fillId="0" borderId="0" xfId="0" applyNumberFormat="1" applyFont="1" applyAlignment="1"/>
    <xf numFmtId="0" fontId="123" fillId="24" borderId="0" xfId="0" applyNumberFormat="1" applyFont="1" applyFill="1" applyAlignment="1">
      <alignment horizontal="center"/>
    </xf>
    <xf numFmtId="3" fontId="123" fillId="24" borderId="0" xfId="0" applyNumberFormat="1" applyFont="1" applyFill="1" applyAlignment="1"/>
    <xf numFmtId="3" fontId="123" fillId="24" borderId="18" xfId="0" applyNumberFormat="1" applyFont="1" applyFill="1" applyBorder="1" applyAlignment="1">
      <alignment horizontal="right"/>
    </xf>
    <xf numFmtId="0" fontId="123" fillId="24" borderId="28" xfId="0" applyNumberFormat="1" applyFont="1" applyFill="1" applyBorder="1" applyAlignment="1">
      <alignment horizontal="center"/>
    </xf>
    <xf numFmtId="3" fontId="123" fillId="24" borderId="47" xfId="0" applyNumberFormat="1" applyFont="1" applyFill="1" applyBorder="1" applyAlignment="1"/>
    <xf numFmtId="0" fontId="86" fillId="0" borderId="0" xfId="154" applyFont="1"/>
    <xf numFmtId="0" fontId="79" fillId="0" borderId="0" xfId="154" applyFont="1"/>
    <xf numFmtId="0" fontId="79" fillId="24" borderId="0" xfId="154" applyFont="1" applyFill="1" applyBorder="1"/>
    <xf numFmtId="0" fontId="86" fillId="25" borderId="19" xfId="0" applyNumberFormat="1" applyFont="1" applyFill="1" applyBorder="1" applyAlignment="1">
      <alignment horizontal="center" vertical="center"/>
    </xf>
    <xf numFmtId="0" fontId="86" fillId="25" borderId="31" xfId="0" applyNumberFormat="1" applyFont="1" applyFill="1" applyBorder="1" applyAlignment="1">
      <alignment horizontal="center" vertical="center"/>
    </xf>
    <xf numFmtId="0" fontId="79" fillId="0" borderId="19" xfId="0" applyNumberFormat="1" applyFont="1" applyBorder="1" applyAlignment="1">
      <alignment horizontal="left" vertical="center" wrapText="1" indent="1"/>
    </xf>
    <xf numFmtId="3" fontId="79" fillId="0" borderId="31" xfId="0" applyNumberFormat="1" applyFont="1" applyBorder="1" applyAlignment="1">
      <alignment horizontal="right" vertical="center" indent="1"/>
    </xf>
    <xf numFmtId="3" fontId="79" fillId="0" borderId="19" xfId="0" applyNumberFormat="1" applyFont="1" applyBorder="1" applyAlignment="1">
      <alignment horizontal="right" vertical="center" indent="1"/>
    </xf>
    <xf numFmtId="10" fontId="79" fillId="0" borderId="31" xfId="0" applyNumberFormat="1" applyFont="1" applyBorder="1" applyAlignment="1">
      <alignment horizontal="right" vertical="center" indent="1"/>
    </xf>
    <xf numFmtId="0" fontId="86" fillId="0" borderId="19" xfId="0" applyNumberFormat="1" applyFont="1" applyBorder="1" applyAlignment="1">
      <alignment horizontal="center" vertical="center"/>
    </xf>
    <xf numFmtId="3" fontId="86" fillId="0" borderId="19" xfId="0" applyNumberFormat="1" applyFont="1" applyBorder="1" applyAlignment="1">
      <alignment horizontal="right" vertical="center" indent="1"/>
    </xf>
    <xf numFmtId="10" fontId="86" fillId="0" borderId="31" xfId="0" applyNumberFormat="1" applyFont="1" applyBorder="1" applyAlignment="1">
      <alignment horizontal="right" vertical="center" indent="1"/>
    </xf>
    <xf numFmtId="0" fontId="79" fillId="0" borderId="46" xfId="0" applyNumberFormat="1" applyFont="1" applyBorder="1" applyAlignment="1">
      <alignment horizontal="left"/>
    </xf>
    <xf numFmtId="0" fontId="79" fillId="0" borderId="0" xfId="154" applyFont="1" applyBorder="1"/>
    <xf numFmtId="3" fontId="79" fillId="0" borderId="0" xfId="154" applyNumberFormat="1" applyFont="1"/>
    <xf numFmtId="3" fontId="86" fillId="0" borderId="42" xfId="0" applyNumberFormat="1" applyFont="1" applyBorder="1" applyAlignment="1">
      <alignment horizontal="right" vertical="center" indent="1"/>
    </xf>
    <xf numFmtId="3" fontId="120" fillId="0" borderId="19" xfId="0" applyNumberFormat="1" applyFont="1" applyBorder="1" applyAlignment="1">
      <alignment horizontal="right" vertical="center" indent="1"/>
    </xf>
    <xf numFmtId="4" fontId="79" fillId="0" borderId="31" xfId="0" applyNumberFormat="1" applyFont="1" applyBorder="1" applyAlignment="1">
      <alignment horizontal="right" vertical="center" indent="1"/>
    </xf>
    <xf numFmtId="3" fontId="86" fillId="0" borderId="31" xfId="0" applyNumberFormat="1" applyFont="1" applyBorder="1" applyAlignment="1">
      <alignment horizontal="right" vertical="center" indent="1"/>
    </xf>
    <xf numFmtId="0" fontId="79" fillId="37" borderId="0" xfId="154" applyFont="1" applyFill="1"/>
    <xf numFmtId="0" fontId="79" fillId="37" borderId="0" xfId="154" applyFont="1" applyFill="1" applyBorder="1"/>
    <xf numFmtId="0" fontId="86" fillId="25" borderId="19" xfId="0" applyNumberFormat="1" applyFont="1" applyFill="1" applyBorder="1" applyAlignment="1">
      <alignment horizontal="center"/>
    </xf>
    <xf numFmtId="0" fontId="86" fillId="25" borderId="31" xfId="0" applyNumberFormat="1" applyFont="1" applyFill="1" applyBorder="1" applyAlignment="1">
      <alignment horizontal="center"/>
    </xf>
    <xf numFmtId="3" fontId="124" fillId="0" borderId="19" xfId="0" applyNumberFormat="1" applyFont="1" applyBorder="1" applyAlignment="1">
      <alignment horizontal="right" vertical="center" indent="1"/>
    </xf>
    <xf numFmtId="0" fontId="79" fillId="24" borderId="29" xfId="0" applyFont="1" applyFill="1" applyBorder="1" applyAlignment="1">
      <alignment horizontal="centerContinuous" vertical="center" wrapText="1"/>
    </xf>
    <xf numFmtId="3" fontId="105" fillId="32" borderId="27" xfId="99" applyNumberFormat="1" applyFont="1" applyFill="1" applyBorder="1" applyAlignment="1">
      <alignment horizontal="centerContinuous"/>
    </xf>
    <xf numFmtId="183" fontId="102" fillId="32" borderId="22" xfId="0" applyNumberFormat="1" applyFont="1" applyFill="1" applyBorder="1" applyAlignment="1">
      <alignment horizontal="centerContinuous"/>
    </xf>
    <xf numFmtId="184" fontId="102" fillId="32" borderId="15" xfId="0" applyNumberFormat="1" applyFont="1" applyFill="1" applyBorder="1" applyAlignment="1">
      <alignment horizontal="centerContinuous"/>
    </xf>
    <xf numFmtId="184" fontId="102" fillId="32" borderId="15" xfId="0" applyNumberFormat="1" applyFont="1" applyFill="1" applyBorder="1" applyAlignment="1">
      <alignment horizontal="right" indent="1"/>
    </xf>
    <xf numFmtId="183" fontId="102" fillId="32" borderId="24" xfId="0" applyNumberFormat="1" applyFont="1" applyFill="1" applyBorder="1"/>
    <xf numFmtId="184" fontId="102" fillId="32" borderId="14" xfId="0" applyNumberFormat="1" applyFont="1" applyFill="1" applyBorder="1" applyAlignment="1">
      <alignment horizontal="right" indent="1"/>
    </xf>
    <xf numFmtId="183" fontId="105" fillId="32" borderId="24" xfId="0" applyNumberFormat="1" applyFont="1" applyFill="1" applyBorder="1"/>
    <xf numFmtId="184" fontId="105" fillId="32" borderId="14" xfId="0" applyNumberFormat="1" applyFont="1" applyFill="1" applyBorder="1" applyAlignment="1">
      <alignment horizontal="right" indent="1"/>
    </xf>
    <xf numFmtId="0" fontId="98" fillId="0" borderId="0" xfId="118" applyFont="1" applyAlignment="1">
      <alignment horizontal="right"/>
    </xf>
    <xf numFmtId="0" fontId="98" fillId="0" borderId="0" xfId="118" applyFont="1"/>
    <xf numFmtId="3" fontId="98" fillId="0" borderId="0" xfId="118" applyNumberFormat="1" applyFont="1"/>
    <xf numFmtId="0" fontId="125" fillId="0" borderId="0" xfId="118" applyFont="1" applyAlignment="1">
      <alignment horizontal="center" wrapText="1"/>
    </xf>
    <xf numFmtId="0" fontId="98" fillId="0" borderId="0" xfId="118" applyFont="1" applyAlignment="1">
      <alignment wrapText="1"/>
    </xf>
    <xf numFmtId="0" fontId="79" fillId="25" borderId="41" xfId="155" applyFont="1" applyFill="1" applyBorder="1"/>
    <xf numFmtId="0" fontId="79" fillId="25" borderId="42" xfId="155" applyFont="1" applyFill="1" applyBorder="1"/>
    <xf numFmtId="17" fontId="86" fillId="0" borderId="18" xfId="155" applyNumberFormat="1" applyFont="1" applyBorder="1" applyAlignment="1">
      <alignment horizontal="center"/>
    </xf>
    <xf numFmtId="0" fontId="79" fillId="0" borderId="42" xfId="155" applyFont="1" applyBorder="1"/>
    <xf numFmtId="0" fontId="126" fillId="0" borderId="0" xfId="155" applyFont="1"/>
    <xf numFmtId="0" fontId="120" fillId="25" borderId="35" xfId="0" applyFont="1" applyFill="1" applyBorder="1"/>
    <xf numFmtId="0" fontId="120" fillId="25" borderId="24" xfId="0" applyFont="1" applyFill="1" applyBorder="1" applyAlignment="1">
      <alignment horizontal="center" vertical="top"/>
    </xf>
    <xf numFmtId="3" fontId="79" fillId="0" borderId="23" xfId="0" applyNumberFormat="1" applyFont="1" applyBorder="1"/>
    <xf numFmtId="3" fontId="79" fillId="0" borderId="13" xfId="0" applyNumberFormat="1" applyFont="1" applyBorder="1"/>
    <xf numFmtId="3" fontId="79" fillId="0" borderId="9" xfId="0" applyNumberFormat="1" applyFont="1" applyBorder="1"/>
    <xf numFmtId="3" fontId="86" fillId="23" borderId="24" xfId="0" applyNumberFormat="1" applyFont="1" applyFill="1" applyBorder="1"/>
    <xf numFmtId="3" fontId="86" fillId="0" borderId="29" xfId="0" applyNumberFormat="1" applyFont="1" applyBorder="1"/>
    <xf numFmtId="3" fontId="86" fillId="0" borderId="14" xfId="0" applyNumberFormat="1" applyFont="1" applyBorder="1"/>
    <xf numFmtId="3" fontId="86" fillId="23" borderId="22" xfId="0" applyNumberFormat="1" applyFont="1" applyFill="1" applyBorder="1"/>
    <xf numFmtId="3" fontId="86" fillId="0" borderId="16" xfId="0" applyNumberFormat="1" applyFont="1" applyBorder="1"/>
    <xf numFmtId="3" fontId="86" fillId="0" borderId="15" xfId="0" applyNumberFormat="1" applyFont="1" applyBorder="1"/>
    <xf numFmtId="3" fontId="86" fillId="25" borderId="22" xfId="0" applyNumberFormat="1" applyFont="1" applyFill="1" applyBorder="1"/>
    <xf numFmtId="3" fontId="86" fillId="25" borderId="16" xfId="0" applyNumberFormat="1" applyFont="1" applyFill="1" applyBorder="1"/>
    <xf numFmtId="3" fontId="86" fillId="0" borderId="0" xfId="0" applyNumberFormat="1" applyFont="1" applyBorder="1"/>
    <xf numFmtId="3" fontId="86" fillId="0" borderId="12" xfId="0" applyNumberFormat="1" applyFont="1" applyBorder="1"/>
    <xf numFmtId="3" fontId="86" fillId="0" borderId="0" xfId="0" applyNumberFormat="1" applyFont="1" applyAlignment="1"/>
    <xf numFmtId="0" fontId="120" fillId="25" borderId="35" xfId="0" applyFont="1" applyFill="1" applyBorder="1"/>
    <xf numFmtId="0" fontId="120" fillId="25" borderId="24" xfId="0" applyFont="1" applyFill="1" applyBorder="1" applyAlignment="1">
      <alignment horizontal="center" vertical="top"/>
    </xf>
    <xf numFmtId="3" fontId="79" fillId="0" borderId="23" xfId="0" applyNumberFormat="1" applyFont="1" applyBorder="1"/>
    <xf numFmtId="3" fontId="79" fillId="0" borderId="13" xfId="0" applyNumberFormat="1" applyFont="1" applyBorder="1"/>
    <xf numFmtId="3" fontId="79" fillId="0" borderId="9" xfId="0" applyNumberFormat="1" applyFont="1" applyBorder="1"/>
    <xf numFmtId="3" fontId="86" fillId="23" borderId="24" xfId="0" applyNumberFormat="1" applyFont="1" applyFill="1" applyBorder="1"/>
    <xf numFmtId="3" fontId="86" fillId="0" borderId="29" xfId="0" applyNumberFormat="1" applyFont="1" applyBorder="1"/>
    <xf numFmtId="3" fontId="86" fillId="0" borderId="14" xfId="0" applyNumberFormat="1" applyFont="1" applyBorder="1"/>
    <xf numFmtId="3" fontId="86" fillId="23" borderId="22" xfId="0" applyNumberFormat="1" applyFont="1" applyFill="1" applyBorder="1"/>
    <xf numFmtId="3" fontId="86" fillId="0" borderId="16" xfId="0" applyNumberFormat="1" applyFont="1" applyBorder="1"/>
    <xf numFmtId="3" fontId="86" fillId="0" borderId="15" xfId="0" applyNumberFormat="1" applyFont="1" applyBorder="1"/>
    <xf numFmtId="3" fontId="86" fillId="25" borderId="22" xfId="0" applyNumberFormat="1" applyFont="1" applyFill="1" applyBorder="1"/>
    <xf numFmtId="3" fontId="86" fillId="25" borderId="16" xfId="0" applyNumberFormat="1" applyFont="1" applyFill="1" applyBorder="1"/>
    <xf numFmtId="3" fontId="86" fillId="0" borderId="0" xfId="0" applyNumberFormat="1" applyFont="1" applyBorder="1" applyAlignment="1">
      <alignment horizontal="centerContinuous"/>
    </xf>
    <xf numFmtId="0" fontId="86" fillId="0" borderId="0" xfId="0" applyFont="1" applyBorder="1" applyAlignment="1">
      <alignment horizontal="centerContinuous"/>
    </xf>
    <xf numFmtId="0" fontId="86" fillId="25" borderId="35" xfId="0" applyFont="1" applyFill="1" applyBorder="1"/>
    <xf numFmtId="0" fontId="86" fillId="25" borderId="24" xfId="0" applyFont="1" applyFill="1" applyBorder="1" applyAlignment="1">
      <alignment vertical="top"/>
    </xf>
    <xf numFmtId="0" fontId="86" fillId="25" borderId="22" xfId="0" applyFont="1" applyFill="1" applyBorder="1" applyAlignment="1">
      <alignment horizontal="center" vertical="center"/>
    </xf>
    <xf numFmtId="0" fontId="86" fillId="25" borderId="15" xfId="0" applyFont="1" applyFill="1" applyBorder="1" applyAlignment="1">
      <alignment horizontal="center" vertical="center"/>
    </xf>
    <xf numFmtId="3" fontId="79" fillId="0" borderId="23" xfId="0" applyNumberFormat="1" applyFont="1" applyBorder="1" applyAlignment="1"/>
    <xf numFmtId="3" fontId="79" fillId="0" borderId="25" xfId="0" applyNumberFormat="1" applyFont="1" applyBorder="1" applyAlignment="1">
      <alignment horizontal="right" indent="1"/>
    </xf>
    <xf numFmtId="3" fontId="79" fillId="0" borderId="23" xfId="0" applyNumberFormat="1" applyFont="1" applyBorder="1" applyAlignment="1">
      <alignment horizontal="right" indent="1"/>
    </xf>
    <xf numFmtId="10" fontId="79" fillId="0" borderId="9" xfId="0" applyNumberFormat="1" applyFont="1" applyBorder="1" applyAlignment="1">
      <alignment horizontal="right" indent="1"/>
    </xf>
    <xf numFmtId="3" fontId="86" fillId="23" borderId="24" xfId="0" applyNumberFormat="1" applyFont="1" applyFill="1" applyBorder="1" applyAlignment="1"/>
    <xf numFmtId="3" fontId="86" fillId="0" borderId="26" xfId="0" applyNumberFormat="1" applyFont="1" applyBorder="1" applyAlignment="1">
      <alignment horizontal="right" indent="1"/>
    </xf>
    <xf numFmtId="3" fontId="86" fillId="0" borderId="24" xfId="0" applyNumberFormat="1" applyFont="1" applyBorder="1" applyAlignment="1">
      <alignment horizontal="right" indent="1"/>
    </xf>
    <xf numFmtId="10" fontId="86" fillId="0" borderId="14" xfId="0" applyNumberFormat="1" applyFont="1" applyBorder="1" applyAlignment="1">
      <alignment horizontal="right" indent="1"/>
    </xf>
    <xf numFmtId="10" fontId="79" fillId="0" borderId="9" xfId="0" applyNumberFormat="1" applyFont="1" applyBorder="1" applyAlignment="1">
      <alignment horizontal="right" indent="1"/>
    </xf>
    <xf numFmtId="3" fontId="86" fillId="25" borderId="22" xfId="0" applyNumberFormat="1" applyFont="1" applyFill="1" applyBorder="1" applyAlignment="1"/>
    <xf numFmtId="3" fontId="86" fillId="25" borderId="27" xfId="0" applyNumberFormat="1" applyFont="1" applyFill="1" applyBorder="1" applyAlignment="1">
      <alignment horizontal="right" indent="1"/>
    </xf>
    <xf numFmtId="3" fontId="86" fillId="25" borderId="22" xfId="0" applyNumberFormat="1" applyFont="1" applyFill="1" applyBorder="1" applyAlignment="1">
      <alignment horizontal="right" indent="1"/>
    </xf>
    <xf numFmtId="10" fontId="86" fillId="25" borderId="15" xfId="0" applyNumberFormat="1" applyFont="1" applyFill="1" applyBorder="1" applyAlignment="1">
      <alignment horizontal="right" indent="1"/>
    </xf>
    <xf numFmtId="0" fontId="127" fillId="0" borderId="0" xfId="0" applyFont="1"/>
    <xf numFmtId="177" fontId="127" fillId="24" borderId="0" xfId="0" applyNumberFormat="1" applyFont="1" applyFill="1" applyBorder="1" applyAlignment="1">
      <alignment horizontal="centerContinuous"/>
    </xf>
    <xf numFmtId="0" fontId="122" fillId="24" borderId="0" xfId="0" applyFont="1" applyFill="1" applyBorder="1" applyAlignment="1">
      <alignment horizontal="centerContinuous" vertical="center"/>
    </xf>
    <xf numFmtId="0" fontId="86" fillId="24" borderId="0" xfId="0" applyFont="1" applyFill="1" applyBorder="1" applyAlignment="1">
      <alignment horizontal="centerContinuous" vertical="center"/>
    </xf>
    <xf numFmtId="3" fontId="79" fillId="0" borderId="0" xfId="0" applyNumberFormat="1" applyFont="1" applyAlignment="1">
      <alignment horizontal="centerContinuous"/>
    </xf>
    <xf numFmtId="167" fontId="86" fillId="24" borderId="0" xfId="0" applyNumberFormat="1" applyFont="1" applyFill="1" applyBorder="1" applyAlignment="1">
      <alignment horizontal="centerContinuous" vertical="center"/>
    </xf>
    <xf numFmtId="177" fontId="128" fillId="24" borderId="0" xfId="0" applyNumberFormat="1" applyFont="1" applyFill="1" applyBorder="1" applyAlignment="1">
      <alignment horizontal="centerContinuous" vertical="center"/>
    </xf>
    <xf numFmtId="177" fontId="127" fillId="24" borderId="0" xfId="0" applyNumberFormat="1" applyFont="1" applyFill="1" applyBorder="1" applyAlignment="1">
      <alignment horizontal="center"/>
    </xf>
    <xf numFmtId="3" fontId="129" fillId="25" borderId="13" xfId="0" applyNumberFormat="1" applyFont="1" applyFill="1" applyBorder="1" applyAlignment="1">
      <alignment horizontal="center"/>
    </xf>
    <xf numFmtId="3" fontId="129" fillId="25" borderId="14" xfId="0" applyNumberFormat="1" applyFont="1" applyFill="1" applyBorder="1" applyAlignment="1">
      <alignment horizontal="center" vertical="top"/>
    </xf>
    <xf numFmtId="3" fontId="127" fillId="0" borderId="0" xfId="0" applyNumberFormat="1" applyFont="1" applyBorder="1"/>
    <xf numFmtId="3" fontId="130" fillId="0" borderId="29" xfId="0" applyNumberFormat="1" applyFont="1" applyBorder="1"/>
    <xf numFmtId="3" fontId="130" fillId="0" borderId="16" xfId="0" applyNumberFormat="1" applyFont="1" applyBorder="1"/>
    <xf numFmtId="3" fontId="86" fillId="25" borderId="15" xfId="0" applyNumberFormat="1" applyFont="1" applyFill="1" applyBorder="1"/>
    <xf numFmtId="3" fontId="130" fillId="25" borderId="16" xfId="0" applyNumberFormat="1" applyFont="1" applyFill="1" applyBorder="1"/>
    <xf numFmtId="0" fontId="79" fillId="0" borderId="0" xfId="0" applyFont="1" applyAlignment="1">
      <alignment horizontal="left" wrapText="1"/>
    </xf>
    <xf numFmtId="3" fontId="127" fillId="0" borderId="0" xfId="0" applyNumberFormat="1" applyFont="1"/>
    <xf numFmtId="0" fontId="95" fillId="38" borderId="27" xfId="118" applyFont="1" applyFill="1" applyBorder="1" applyAlignment="1">
      <alignment horizontal="center"/>
    </xf>
    <xf numFmtId="0" fontId="98" fillId="0" borderId="23" xfId="118" applyFont="1" applyBorder="1" applyAlignment="1">
      <alignment horizontal="right" vertical="center"/>
    </xf>
    <xf numFmtId="0" fontId="98" fillId="0" borderId="0" xfId="118" applyFont="1" applyBorder="1" applyAlignment="1">
      <alignment vertical="center"/>
    </xf>
    <xf numFmtId="0" fontId="95" fillId="38" borderId="22" xfId="118" applyFont="1" applyFill="1" applyBorder="1" applyAlignment="1">
      <alignment horizontal="right" vertical="center"/>
    </xf>
    <xf numFmtId="0" fontId="95" fillId="38" borderId="16" xfId="118" applyFont="1" applyFill="1" applyBorder="1" applyAlignment="1">
      <alignment vertical="center"/>
    </xf>
    <xf numFmtId="3" fontId="98" fillId="0" borderId="25" xfId="118" applyNumberFormat="1" applyFont="1" applyBorder="1" applyAlignment="1">
      <alignment horizontal="right" vertical="center" indent="1"/>
    </xf>
    <xf numFmtId="10" fontId="98" fillId="0" borderId="25" xfId="118" applyNumberFormat="1" applyFont="1" applyBorder="1" applyAlignment="1">
      <alignment horizontal="right" vertical="center" indent="1"/>
    </xf>
    <xf numFmtId="3" fontId="95" fillId="38" borderId="27" xfId="118" applyNumberFormat="1" applyFont="1" applyFill="1" applyBorder="1" applyAlignment="1">
      <alignment horizontal="right" vertical="center" indent="1"/>
    </xf>
    <xf numFmtId="10" fontId="95" fillId="38" borderId="27" xfId="118" applyNumberFormat="1" applyFont="1" applyFill="1" applyBorder="1" applyAlignment="1">
      <alignment horizontal="right" vertical="center" indent="1"/>
    </xf>
    <xf numFmtId="2" fontId="102" fillId="33" borderId="15" xfId="0" applyNumberFormat="1" applyFont="1" applyFill="1" applyBorder="1" applyAlignment="1">
      <alignment horizontal="right" indent="1"/>
    </xf>
    <xf numFmtId="3" fontId="86" fillId="25" borderId="15" xfId="0" applyNumberFormat="1" applyFont="1" applyFill="1" applyBorder="1" applyAlignment="1">
      <alignment horizontal="center" vertical="center"/>
    </xf>
    <xf numFmtId="17" fontId="26" fillId="0" borderId="0" xfId="0" applyNumberFormat="1" applyFont="1" applyAlignment="1">
      <alignment horizontal="center"/>
    </xf>
    <xf numFmtId="49" fontId="5" fillId="0" borderId="0" xfId="155" applyNumberFormat="1" applyFont="1" applyAlignment="1">
      <alignment horizontal="center"/>
    </xf>
    <xf numFmtId="3" fontId="131" fillId="33" borderId="35" xfId="0" applyNumberFormat="1" applyFont="1" applyFill="1" applyBorder="1" applyAlignment="1">
      <alignment horizontal="center" wrapText="1"/>
    </xf>
    <xf numFmtId="172" fontId="84" fillId="33" borderId="36" xfId="0" applyNumberFormat="1" applyFont="1" applyFill="1" applyBorder="1" applyAlignment="1">
      <alignment horizontal="right"/>
    </xf>
    <xf numFmtId="172" fontId="84" fillId="33" borderId="16" xfId="0" applyNumberFormat="1" applyFont="1" applyFill="1" applyBorder="1" applyAlignment="1">
      <alignment horizontal="right"/>
    </xf>
    <xf numFmtId="3" fontId="85" fillId="0" borderId="0" xfId="0" applyNumberFormat="1" applyFont="1" applyBorder="1" applyAlignment="1">
      <alignment horizontal="center" vertical="center"/>
    </xf>
    <xf numFmtId="175" fontId="102" fillId="23" borderId="26" xfId="0" applyNumberFormat="1" applyFont="1" applyFill="1" applyBorder="1" applyAlignment="1" applyProtection="1">
      <alignment horizontal="center"/>
    </xf>
    <xf numFmtId="3" fontId="87" fillId="0" borderId="35" xfId="0" applyNumberFormat="1" applyFont="1" applyBorder="1" applyAlignment="1">
      <alignment horizontal="center" vertical="center" wrapText="1"/>
    </xf>
    <xf numFmtId="172" fontId="102" fillId="0" borderId="35" xfId="0" applyNumberFormat="1" applyFont="1" applyBorder="1"/>
    <xf numFmtId="10" fontId="102" fillId="0" borderId="13" xfId="0" applyNumberFormat="1" applyFont="1" applyBorder="1"/>
    <xf numFmtId="172" fontId="105" fillId="0" borderId="34" xfId="0" applyNumberFormat="1" applyFont="1" applyBorder="1"/>
    <xf numFmtId="2" fontId="102" fillId="0" borderId="36" xfId="0" applyNumberFormat="1" applyFont="1" applyBorder="1" applyAlignment="1">
      <alignment horizontal="center"/>
    </xf>
    <xf numFmtId="0" fontId="102" fillId="0" borderId="13" xfId="0" applyFont="1" applyBorder="1"/>
    <xf numFmtId="3" fontId="131" fillId="0" borderId="35" xfId="0" applyNumberFormat="1" applyFont="1" applyBorder="1" applyAlignment="1">
      <alignment horizontal="center" wrapText="1"/>
    </xf>
    <xf numFmtId="3" fontId="87" fillId="0" borderId="23" xfId="0" applyNumberFormat="1" applyFont="1" applyBorder="1" applyAlignment="1">
      <alignment horizontal="center" wrapText="1"/>
    </xf>
    <xf numFmtId="172" fontId="102" fillId="0" borderId="23" xfId="0" applyNumberFormat="1" applyFont="1" applyBorder="1"/>
    <xf numFmtId="172" fontId="105" fillId="0" borderId="25" xfId="0" applyNumberFormat="1" applyFont="1" applyBorder="1"/>
    <xf numFmtId="0" fontId="84" fillId="0" borderId="23" xfId="0" applyFont="1" applyBorder="1" applyAlignment="1">
      <alignment horizontal="center" vertical="center" wrapText="1"/>
    </xf>
    <xf numFmtId="3" fontId="79" fillId="0" borderId="24" xfId="0" applyNumberFormat="1" applyFont="1" applyBorder="1" applyAlignment="1">
      <alignment horizontal="center" wrapText="1"/>
    </xf>
    <xf numFmtId="10" fontId="102" fillId="0" borderId="14" xfId="0" applyNumberFormat="1" applyFont="1" applyBorder="1" applyAlignment="1">
      <alignment horizontal="center"/>
    </xf>
    <xf numFmtId="3" fontId="66" fillId="35" borderId="0" xfId="0" applyNumberFormat="1" applyFont="1" applyFill="1"/>
    <xf numFmtId="3" fontId="66" fillId="0" borderId="0" xfId="0" applyNumberFormat="1" applyFont="1"/>
    <xf numFmtId="0" fontId="105" fillId="24" borderId="0" xfId="0" applyFont="1" applyFill="1" applyBorder="1" applyAlignment="1">
      <alignment horizontal="center" vertical="center" wrapText="1"/>
    </xf>
    <xf numFmtId="0" fontId="105" fillId="25" borderId="35" xfId="0" applyFont="1" applyFill="1" applyBorder="1" applyAlignment="1">
      <alignment horizontal="center"/>
    </xf>
    <xf numFmtId="3" fontId="132" fillId="0" borderId="23" xfId="0" applyNumberFormat="1" applyFont="1" applyBorder="1" applyAlignment="1">
      <alignment horizontal="center" wrapText="1"/>
    </xf>
    <xf numFmtId="175" fontId="102" fillId="23" borderId="25" xfId="0" applyNumberFormat="1" applyFont="1" applyFill="1" applyBorder="1" applyAlignment="1" applyProtection="1">
      <alignment horizontal="center"/>
    </xf>
    <xf numFmtId="175" fontId="102" fillId="23" borderId="34" xfId="0" applyNumberFormat="1" applyFont="1" applyFill="1" applyBorder="1" applyAlignment="1" applyProtection="1">
      <alignment horizontal="center"/>
    </xf>
    <xf numFmtId="0" fontId="22" fillId="34" borderId="0" xfId="0" applyFont="1" applyFill="1"/>
    <xf numFmtId="3" fontId="0" fillId="34" borderId="0" xfId="0" applyNumberFormat="1" applyFill="1" applyAlignment="1">
      <alignment horizontal="right"/>
    </xf>
    <xf numFmtId="0" fontId="22" fillId="34" borderId="36" xfId="0" applyFont="1" applyFill="1" applyBorder="1"/>
    <xf numFmtId="0" fontId="22" fillId="34" borderId="0" xfId="0" applyFont="1" applyFill="1" applyBorder="1"/>
    <xf numFmtId="0" fontId="22" fillId="35" borderId="0" xfId="0" applyFont="1" applyFill="1"/>
    <xf numFmtId="0" fontId="102" fillId="35" borderId="0" xfId="0" applyFont="1" applyFill="1"/>
    <xf numFmtId="0" fontId="0" fillId="35" borderId="0" xfId="0" applyFill="1"/>
    <xf numFmtId="0" fontId="102" fillId="34" borderId="0" xfId="0" applyFont="1" applyFill="1"/>
    <xf numFmtId="0" fontId="0" fillId="34" borderId="0" xfId="0" applyFill="1"/>
    <xf numFmtId="3" fontId="133" fillId="0" borderId="0" xfId="0" applyNumberFormat="1" applyFont="1"/>
    <xf numFmtId="175" fontId="67" fillId="23" borderId="24" xfId="0" applyNumberFormat="1" applyFont="1" applyFill="1" applyBorder="1" applyAlignment="1" applyProtection="1">
      <alignment horizontal="center"/>
    </xf>
    <xf numFmtId="1" fontId="87" fillId="39" borderId="0" xfId="144" applyNumberFormat="1" applyFont="1" applyFill="1" applyBorder="1" applyAlignment="1" applyProtection="1"/>
    <xf numFmtId="0" fontId="134" fillId="0" borderId="0" xfId="132" applyFont="1"/>
    <xf numFmtId="3" fontId="134" fillId="0" borderId="0" xfId="132" applyNumberFormat="1" applyFont="1"/>
    <xf numFmtId="49" fontId="79" fillId="24" borderId="24" xfId="144" applyNumberFormat="1" applyFont="1" applyFill="1" applyBorder="1" applyAlignment="1">
      <alignment horizontal="left" indent="1"/>
    </xf>
    <xf numFmtId="10" fontId="79" fillId="0" borderId="60" xfId="144" applyNumberFormat="1" applyFont="1" applyBorder="1"/>
    <xf numFmtId="3" fontId="87" fillId="0" borderId="0" xfId="0" applyNumberFormat="1" applyFont="1"/>
    <xf numFmtId="0" fontId="69" fillId="0" borderId="0" xfId="123"/>
    <xf numFmtId="0" fontId="5" fillId="0" borderId="0" xfId="123" applyFont="1" applyAlignment="1">
      <alignment horizontal="right"/>
    </xf>
    <xf numFmtId="0" fontId="86" fillId="0" borderId="0" xfId="154" applyFont="1" applyBorder="1"/>
    <xf numFmtId="0" fontId="87" fillId="0" borderId="0" xfId="154" applyFont="1"/>
    <xf numFmtId="0" fontId="134" fillId="0" borderId="0" xfId="118" applyFont="1"/>
    <xf numFmtId="3" fontId="87" fillId="0" borderId="0" xfId="155" applyNumberFormat="1" applyFont="1"/>
    <xf numFmtId="4" fontId="3" fillId="0" borderId="0" xfId="0" applyNumberFormat="1" applyFont="1"/>
    <xf numFmtId="0" fontId="79" fillId="0" borderId="32" xfId="144" applyFont="1" applyBorder="1" applyAlignment="1">
      <alignment horizontal="right"/>
    </xf>
    <xf numFmtId="0" fontId="86" fillId="0" borderId="32" xfId="144" applyFont="1" applyBorder="1" applyAlignment="1">
      <alignment horizontal="right" indent="1"/>
    </xf>
    <xf numFmtId="0" fontId="23" fillId="0" borderId="32" xfId="144" applyFont="1" applyBorder="1" applyAlignment="1">
      <alignment horizontal="right" indent="1"/>
    </xf>
    <xf numFmtId="14" fontId="27" fillId="0" borderId="0" xfId="154" applyNumberFormat="1" applyFont="1"/>
    <xf numFmtId="14" fontId="69" fillId="0" borderId="0" xfId="118" applyNumberFormat="1"/>
    <xf numFmtId="179" fontId="5" fillId="0" borderId="0" xfId="155" applyNumberFormat="1" applyFont="1" applyAlignment="1">
      <alignment horizontal="center"/>
    </xf>
    <xf numFmtId="3" fontId="84" fillId="34" borderId="35" xfId="156" applyNumberFormat="1" applyFont="1" applyFill="1" applyBorder="1" applyAlignment="1">
      <alignment horizontal="right"/>
    </xf>
    <xf numFmtId="3" fontId="85" fillId="33" borderId="24" xfId="156" applyNumberFormat="1" applyFont="1" applyFill="1" applyBorder="1" applyAlignment="1">
      <alignment horizontal="right" indent="1"/>
    </xf>
    <xf numFmtId="3" fontId="85" fillId="33" borderId="29" xfId="156" applyNumberFormat="1" applyFont="1" applyFill="1" applyBorder="1" applyAlignment="1">
      <alignment horizontal="right" indent="1"/>
    </xf>
    <xf numFmtId="3" fontId="85" fillId="33" borderId="14" xfId="156" applyNumberFormat="1" applyFont="1" applyFill="1" applyBorder="1" applyAlignment="1">
      <alignment horizontal="right" indent="1"/>
    </xf>
    <xf numFmtId="168" fontId="85" fillId="33" borderId="26" xfId="156" applyNumberFormat="1" applyFont="1" applyFill="1" applyBorder="1" applyAlignment="1">
      <alignment horizontal="right"/>
    </xf>
    <xf numFmtId="1" fontId="87" fillId="32" borderId="25" xfId="144" applyNumberFormat="1" applyFont="1" applyFill="1" applyBorder="1" applyAlignment="1" applyProtection="1">
      <alignment horizontal="center"/>
    </xf>
    <xf numFmtId="0" fontId="79" fillId="0" borderId="19" xfId="0" applyNumberFormat="1" applyFont="1" applyBorder="1" applyAlignment="1">
      <alignment horizontal="left" vertical="center" wrapText="1" indent="1"/>
    </xf>
    <xf numFmtId="3" fontId="79" fillId="0" borderId="31" xfId="0" applyNumberFormat="1" applyFont="1" applyBorder="1" applyAlignment="1">
      <alignment horizontal="right" vertical="center" indent="1"/>
    </xf>
    <xf numFmtId="3" fontId="79" fillId="0" borderId="19" xfId="0" applyNumberFormat="1" applyFont="1" applyBorder="1" applyAlignment="1">
      <alignment horizontal="right" vertical="center" indent="1"/>
    </xf>
    <xf numFmtId="10" fontId="79" fillId="0" borderId="31" xfId="0" applyNumberFormat="1" applyFont="1" applyBorder="1" applyAlignment="1">
      <alignment horizontal="right" vertical="center" indent="1"/>
    </xf>
    <xf numFmtId="0" fontId="86" fillId="0" borderId="19" xfId="0" applyNumberFormat="1" applyFont="1" applyBorder="1" applyAlignment="1">
      <alignment horizontal="center" vertical="center"/>
    </xf>
    <xf numFmtId="3" fontId="86" fillId="0" borderId="19" xfId="0" applyNumberFormat="1" applyFont="1" applyBorder="1" applyAlignment="1">
      <alignment horizontal="right" vertical="center" indent="1"/>
    </xf>
    <xf numFmtId="10" fontId="86" fillId="0" borderId="31" xfId="0" applyNumberFormat="1" applyFont="1" applyBorder="1" applyAlignment="1">
      <alignment horizontal="right" vertical="center" indent="1"/>
    </xf>
    <xf numFmtId="4" fontId="79" fillId="0" borderId="31" xfId="0" applyNumberFormat="1" applyFont="1" applyBorder="1" applyAlignment="1">
      <alignment horizontal="right" vertical="center" indent="1"/>
    </xf>
    <xf numFmtId="3" fontId="86" fillId="0" borderId="31" xfId="0" applyNumberFormat="1" applyFont="1" applyBorder="1" applyAlignment="1">
      <alignment horizontal="right" vertical="center" indent="1"/>
    </xf>
    <xf numFmtId="0" fontId="86" fillId="37" borderId="0" xfId="154" applyFont="1" applyFill="1"/>
    <xf numFmtId="0" fontId="79" fillId="0" borderId="19" xfId="0" applyNumberFormat="1" applyFont="1" applyBorder="1" applyAlignment="1">
      <alignment horizontal="center" vertical="center" wrapText="1"/>
    </xf>
    <xf numFmtId="3" fontId="124" fillId="0" borderId="19" xfId="0" applyNumberFormat="1" applyFont="1" applyBorder="1" applyAlignment="1">
      <alignment horizontal="right" vertical="center" indent="1"/>
    </xf>
    <xf numFmtId="3" fontId="86" fillId="0" borderId="0" xfId="0" applyNumberFormat="1" applyFont="1" applyAlignment="1">
      <alignment horizontal="center"/>
    </xf>
    <xf numFmtId="3" fontId="135" fillId="0" borderId="61" xfId="0" applyNumberFormat="1" applyFont="1" applyBorder="1" applyAlignment="1">
      <alignment horizontal="center" vertical="center" wrapText="1"/>
    </xf>
    <xf numFmtId="172" fontId="79" fillId="43" borderId="26" xfId="108" applyNumberFormat="1" applyFont="1" applyFill="1" applyBorder="1"/>
    <xf numFmtId="3" fontId="79" fillId="43" borderId="26" xfId="108" applyNumberFormat="1" applyFont="1" applyFill="1" applyBorder="1" applyAlignment="1">
      <alignment horizontal="right" indent="1"/>
    </xf>
    <xf numFmtId="10" fontId="79" fillId="43" borderId="26" xfId="108" applyNumberFormat="1" applyFont="1" applyFill="1" applyBorder="1" applyAlignment="1">
      <alignment horizontal="right" indent="1"/>
    </xf>
    <xf numFmtId="172" fontId="86" fillId="24" borderId="33" xfId="144" applyNumberFormat="1" applyFont="1" applyFill="1" applyBorder="1" applyAlignment="1">
      <alignment horizontal="center"/>
    </xf>
    <xf numFmtId="172" fontId="86" fillId="33" borderId="16" xfId="0" applyNumberFormat="1" applyFont="1" applyFill="1" applyBorder="1" applyAlignment="1">
      <alignment horizontal="right"/>
    </xf>
    <xf numFmtId="172" fontId="79" fillId="33" borderId="16" xfId="0" applyNumberFormat="1" applyFont="1" applyFill="1" applyBorder="1" applyAlignment="1">
      <alignment horizontal="right"/>
    </xf>
    <xf numFmtId="172" fontId="79" fillId="33" borderId="16" xfId="0" applyNumberFormat="1" applyFont="1" applyFill="1" applyBorder="1" applyAlignment="1">
      <alignment horizontal="center"/>
    </xf>
    <xf numFmtId="172" fontId="79" fillId="33" borderId="36" xfId="0" applyNumberFormat="1" applyFont="1" applyFill="1" applyBorder="1" applyAlignment="1">
      <alignment horizontal="right"/>
    </xf>
    <xf numFmtId="172" fontId="79" fillId="33" borderId="36" xfId="0" applyNumberFormat="1" applyFont="1" applyFill="1" applyBorder="1" applyAlignment="1">
      <alignment horizontal="center"/>
    </xf>
    <xf numFmtId="49" fontId="86" fillId="33" borderId="16" xfId="0" applyNumberFormat="1" applyFont="1" applyFill="1" applyBorder="1" applyAlignment="1">
      <alignment horizontal="center"/>
    </xf>
    <xf numFmtId="172" fontId="79" fillId="0" borderId="36" xfId="0" applyNumberFormat="1" applyFont="1" applyBorder="1" applyAlignment="1">
      <alignment horizontal="right"/>
    </xf>
    <xf numFmtId="172" fontId="79" fillId="24" borderId="36" xfId="0" applyNumberFormat="1" applyFont="1" applyFill="1" applyBorder="1" applyAlignment="1">
      <alignment horizontal="center"/>
    </xf>
    <xf numFmtId="172" fontId="79" fillId="0" borderId="29" xfId="0" applyNumberFormat="1" applyFont="1" applyBorder="1" applyAlignment="1">
      <alignment horizontal="right"/>
    </xf>
    <xf numFmtId="49" fontId="79" fillId="24" borderId="29" xfId="0" applyNumberFormat="1" applyFont="1" applyFill="1" applyBorder="1" applyAlignment="1">
      <alignment horizontal="center"/>
    </xf>
    <xf numFmtId="49" fontId="79" fillId="24" borderId="36" xfId="0" applyNumberFormat="1" applyFont="1" applyFill="1" applyBorder="1" applyAlignment="1">
      <alignment horizontal="center"/>
    </xf>
    <xf numFmtId="49" fontId="79" fillId="33" borderId="16" xfId="0" applyNumberFormat="1" applyFont="1" applyFill="1" applyBorder="1" applyAlignment="1">
      <alignment horizontal="center"/>
    </xf>
    <xf numFmtId="0" fontId="93" fillId="40" borderId="27" xfId="0" applyFont="1" applyFill="1" applyBorder="1" applyAlignment="1">
      <alignment horizontal="center" vertical="center"/>
    </xf>
    <xf numFmtId="3" fontId="80" fillId="35" borderId="0" xfId="0" applyNumberFormat="1" applyFont="1" applyFill="1"/>
    <xf numFmtId="0" fontId="93" fillId="40" borderId="22" xfId="0" applyFont="1" applyFill="1" applyBorder="1" applyAlignment="1">
      <alignment horizontal="center" vertical="center" wrapText="1"/>
    </xf>
    <xf numFmtId="3" fontId="86" fillId="0" borderId="0" xfId="0" applyNumberFormat="1" applyFont="1" applyBorder="1" applyAlignment="1">
      <alignment horizontal="center" vertical="center"/>
    </xf>
    <xf numFmtId="0" fontId="83" fillId="24" borderId="0" xfId="0" applyFont="1" applyFill="1" applyBorder="1" applyAlignment="1">
      <alignment horizontal="centerContinuous" vertical="top"/>
    </xf>
    <xf numFmtId="0" fontId="82" fillId="24" borderId="0" xfId="0" applyFont="1" applyFill="1" applyBorder="1" applyAlignment="1">
      <alignment horizontal="centerContinuous" vertical="top"/>
    </xf>
    <xf numFmtId="3" fontId="136" fillId="0" borderId="35" xfId="0" applyNumberFormat="1" applyFont="1" applyBorder="1" applyAlignment="1">
      <alignment horizontal="right" vertical="center" indent="1"/>
    </xf>
    <xf numFmtId="3" fontId="136" fillId="0" borderId="34" xfId="0" applyNumberFormat="1" applyFont="1" applyBorder="1" applyAlignment="1">
      <alignment horizontal="right" vertical="center" indent="1"/>
    </xf>
    <xf numFmtId="3" fontId="136" fillId="0" borderId="23" xfId="0" applyNumberFormat="1" applyFont="1" applyBorder="1" applyAlignment="1">
      <alignment horizontal="right" vertical="center" indent="1"/>
    </xf>
    <xf numFmtId="3" fontId="136" fillId="0" borderId="25" xfId="0" applyNumberFormat="1" applyFont="1" applyBorder="1" applyAlignment="1">
      <alignment horizontal="right" vertical="center" indent="1"/>
    </xf>
    <xf numFmtId="0" fontId="93" fillId="0" borderId="27" xfId="0" applyFont="1" applyBorder="1" applyAlignment="1">
      <alignment horizontal="center" vertical="center"/>
    </xf>
    <xf numFmtId="3" fontId="93" fillId="0" borderId="22" xfId="0" applyNumberFormat="1" applyFont="1" applyBorder="1" applyAlignment="1">
      <alignment horizontal="right" vertical="center" indent="1"/>
    </xf>
    <xf numFmtId="3" fontId="93" fillId="0" borderId="27" xfId="0" applyNumberFormat="1" applyFont="1" applyBorder="1" applyAlignment="1">
      <alignment horizontal="right" vertical="center" indent="1"/>
    </xf>
    <xf numFmtId="179" fontId="137" fillId="39" borderId="26" xfId="0" applyNumberFormat="1" applyFont="1" applyFill="1" applyBorder="1" applyAlignment="1" applyProtection="1">
      <alignment horizontal="center" wrapText="1"/>
    </xf>
    <xf numFmtId="3" fontId="131" fillId="0" borderId="22" xfId="0" applyNumberFormat="1" applyFont="1" applyBorder="1" applyAlignment="1">
      <alignment horizontal="center" wrapText="1"/>
    </xf>
    <xf numFmtId="3" fontId="85" fillId="0" borderId="16" xfId="0" applyNumberFormat="1" applyFont="1" applyBorder="1" applyAlignment="1">
      <alignment horizontal="center" vertical="center"/>
    </xf>
    <xf numFmtId="179" fontId="137" fillId="0" borderId="27" xfId="144" applyNumberFormat="1" applyFont="1" applyFill="1" applyBorder="1" applyAlignment="1" applyProtection="1">
      <alignment horizontal="center" wrapText="1"/>
    </xf>
    <xf numFmtId="168" fontId="84" fillId="0" borderId="34" xfId="156" applyNumberFormat="1" applyFont="1" applyFill="1" applyBorder="1" applyAlignment="1">
      <alignment horizontal="right"/>
    </xf>
    <xf numFmtId="16" fontId="86" fillId="0" borderId="29" xfId="144" applyNumberFormat="1" applyFont="1" applyBorder="1" applyAlignment="1">
      <alignment horizontal="center" wrapText="1"/>
    </xf>
    <xf numFmtId="10" fontId="102" fillId="0" borderId="9" xfId="0" applyNumberFormat="1" applyFont="1" applyBorder="1" applyAlignment="1">
      <alignment horizontal="center"/>
    </xf>
    <xf numFmtId="172" fontId="79" fillId="0" borderId="0" xfId="0" applyNumberFormat="1" applyFont="1" applyBorder="1" applyAlignment="1">
      <alignment horizontal="right"/>
    </xf>
    <xf numFmtId="49" fontId="79" fillId="24" borderId="0" xfId="0" applyNumberFormat="1" applyFont="1" applyFill="1" applyBorder="1" applyAlignment="1">
      <alignment horizontal="center"/>
    </xf>
    <xf numFmtId="2" fontId="102" fillId="0" borderId="29" xfId="0" applyNumberFormat="1" applyFont="1" applyBorder="1" applyAlignment="1">
      <alignment horizontal="center"/>
    </xf>
    <xf numFmtId="172" fontId="86" fillId="43" borderId="26" xfId="108" applyNumberFormat="1" applyFont="1" applyFill="1" applyBorder="1"/>
    <xf numFmtId="3" fontId="86" fillId="43" borderId="26" xfId="108" applyNumberFormat="1" applyFont="1" applyFill="1" applyBorder="1" applyAlignment="1">
      <alignment horizontal="right" indent="1"/>
    </xf>
    <xf numFmtId="10" fontId="86" fillId="43" borderId="26" xfId="108" applyNumberFormat="1" applyFont="1" applyFill="1" applyBorder="1" applyAlignment="1">
      <alignment horizontal="right" indent="1"/>
    </xf>
    <xf numFmtId="17" fontId="96" fillId="33" borderId="26" xfId="132" applyNumberFormat="1" applyFont="1" applyFill="1" applyBorder="1" applyAlignment="1">
      <alignment horizontal="left" indent="1"/>
    </xf>
    <xf numFmtId="172" fontId="79" fillId="0" borderId="29" xfId="144" applyNumberFormat="1" applyFont="1" applyBorder="1" applyAlignment="1">
      <alignment horizontal="right"/>
    </xf>
    <xf numFmtId="172" fontId="79" fillId="24" borderId="33" xfId="144" applyNumberFormat="1" applyFont="1" applyFill="1" applyBorder="1" applyAlignment="1">
      <alignment horizontal="center"/>
    </xf>
    <xf numFmtId="172" fontId="86" fillId="33" borderId="15" xfId="0" applyNumberFormat="1" applyFont="1" applyFill="1" applyBorder="1" applyAlignment="1">
      <alignment horizontal="center"/>
    </xf>
    <xf numFmtId="172" fontId="79" fillId="33" borderId="15" xfId="0" applyNumberFormat="1" applyFont="1" applyFill="1" applyBorder="1" applyAlignment="1">
      <alignment horizontal="center"/>
    </xf>
    <xf numFmtId="172" fontId="86" fillId="33" borderId="13" xfId="0" applyNumberFormat="1" applyFont="1" applyFill="1" applyBorder="1" applyAlignment="1">
      <alignment horizontal="center"/>
    </xf>
    <xf numFmtId="3" fontId="86" fillId="29" borderId="13" xfId="0" applyNumberFormat="1" applyFont="1" applyFill="1" applyBorder="1" applyAlignment="1">
      <alignment horizontal="center"/>
    </xf>
    <xf numFmtId="3" fontId="86" fillId="45" borderId="15" xfId="0" applyNumberFormat="1" applyFont="1" applyFill="1" applyBorder="1" applyAlignment="1">
      <alignment horizontal="center"/>
    </xf>
    <xf numFmtId="3" fontId="86" fillId="29" borderId="9" xfId="0" applyNumberFormat="1" applyFont="1" applyFill="1" applyBorder="1" applyAlignment="1">
      <alignment horizontal="center"/>
    </xf>
    <xf numFmtId="172" fontId="86" fillId="0" borderId="14" xfId="0" applyNumberFormat="1" applyFont="1" applyFill="1" applyBorder="1" applyAlignment="1">
      <alignment horizontal="center"/>
    </xf>
    <xf numFmtId="0" fontId="86" fillId="0" borderId="0" xfId="0" applyFont="1" applyAlignment="1">
      <alignment horizontal="center"/>
    </xf>
    <xf numFmtId="167" fontId="82" fillId="24" borderId="0" xfId="0" applyNumberFormat="1" applyFont="1" applyFill="1" applyBorder="1" applyAlignment="1">
      <alignment horizontal="center" vertical="top"/>
    </xf>
    <xf numFmtId="3" fontId="85" fillId="0" borderId="13" xfId="0" applyNumberFormat="1" applyFont="1" applyBorder="1" applyAlignment="1">
      <alignment horizontal="center" vertical="center"/>
    </xf>
    <xf numFmtId="3" fontId="85" fillId="0" borderId="14" xfId="0" applyNumberFormat="1" applyFont="1" applyBorder="1" applyAlignment="1">
      <alignment horizontal="center" vertical="center"/>
    </xf>
    <xf numFmtId="172" fontId="85" fillId="33" borderId="15" xfId="0" applyNumberFormat="1" applyFont="1" applyFill="1" applyBorder="1" applyAlignment="1">
      <alignment horizontal="center"/>
    </xf>
    <xf numFmtId="0" fontId="79" fillId="0" borderId="0" xfId="0" applyFont="1" applyAlignment="1">
      <alignment horizontal="center"/>
    </xf>
    <xf numFmtId="172" fontId="85" fillId="0" borderId="0" xfId="0" applyNumberFormat="1" applyFont="1" applyAlignment="1">
      <alignment horizontal="center"/>
    </xf>
    <xf numFmtId="3" fontId="102" fillId="0" borderId="26" xfId="99" applyNumberFormat="1" applyFont="1" applyFill="1" applyBorder="1" applyAlignment="1">
      <alignment horizontal="right" indent="1"/>
    </xf>
    <xf numFmtId="168" fontId="84" fillId="0" borderId="25" xfId="156" applyNumberFormat="1" applyFont="1" applyFill="1" applyBorder="1" applyAlignment="1">
      <alignment horizontal="right"/>
    </xf>
    <xf numFmtId="1" fontId="62" fillId="24" borderId="23" xfId="156" applyNumberForma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05" fillId="0" borderId="0" xfId="144" applyFont="1"/>
    <xf numFmtId="0" fontId="102" fillId="0" borderId="0" xfId="144" applyFont="1"/>
    <xf numFmtId="170" fontId="3" fillId="0" borderId="0" xfId="144" applyNumberFormat="1"/>
    <xf numFmtId="170" fontId="3" fillId="0" borderId="0" xfId="144" applyNumberFormat="1" applyBorder="1"/>
    <xf numFmtId="0" fontId="105" fillId="23" borderId="0" xfId="144" applyFont="1" applyFill="1" applyBorder="1" applyAlignment="1">
      <alignment horizontal="center"/>
    </xf>
    <xf numFmtId="3" fontId="105" fillId="23" borderId="0" xfId="144" applyNumberFormat="1" applyFont="1" applyFill="1" applyBorder="1"/>
    <xf numFmtId="0" fontId="105" fillId="23" borderId="0" xfId="144" applyFont="1" applyFill="1" applyBorder="1" applyAlignment="1">
      <alignment horizontal="centerContinuous"/>
    </xf>
    <xf numFmtId="0" fontId="105" fillId="30" borderId="34" xfId="144" applyFont="1" applyFill="1" applyBorder="1" applyAlignment="1" applyProtection="1">
      <alignment horizontal="center"/>
    </xf>
    <xf numFmtId="0" fontId="105" fillId="30" borderId="35" xfId="144" applyFont="1" applyFill="1" applyBorder="1" applyAlignment="1">
      <alignment horizontal="centerContinuous" vertical="center" wrapText="1"/>
    </xf>
    <xf numFmtId="0" fontId="105" fillId="30" borderId="13" xfId="144" applyFont="1" applyFill="1" applyBorder="1" applyAlignment="1">
      <alignment horizontal="centerContinuous" vertical="center" wrapText="1"/>
    </xf>
    <xf numFmtId="0" fontId="105" fillId="30" borderId="26" xfId="144" applyFont="1" applyFill="1" applyBorder="1" applyAlignment="1">
      <alignment horizontal="center"/>
    </xf>
    <xf numFmtId="0" fontId="7" fillId="0" borderId="0" xfId="144" applyFont="1"/>
    <xf numFmtId="183" fontId="102" fillId="32" borderId="24" xfId="144" applyNumberFormat="1" applyFont="1" applyFill="1" applyBorder="1"/>
    <xf numFmtId="184" fontId="102" fillId="32" borderId="14" xfId="144" applyNumberFormat="1" applyFont="1" applyFill="1" applyBorder="1" applyAlignment="1">
      <alignment horizontal="right" indent="1"/>
    </xf>
    <xf numFmtId="169" fontId="8" fillId="23" borderId="0" xfId="144" applyNumberFormat="1" applyFont="1" applyFill="1" applyBorder="1"/>
    <xf numFmtId="2" fontId="8" fillId="0" borderId="0" xfId="144" applyNumberFormat="1" applyFont="1"/>
    <xf numFmtId="179" fontId="102" fillId="32" borderId="26" xfId="144" applyNumberFormat="1" applyFont="1" applyFill="1" applyBorder="1" applyAlignment="1" applyProtection="1">
      <alignment horizontal="center"/>
    </xf>
    <xf numFmtId="0" fontId="74" fillId="32" borderId="25" xfId="144" applyFont="1" applyFill="1" applyBorder="1" applyAlignment="1">
      <alignment horizontal="center"/>
    </xf>
    <xf numFmtId="0" fontId="113" fillId="32" borderId="25" xfId="144" applyFont="1" applyFill="1" applyBorder="1" applyAlignment="1">
      <alignment horizontal="center"/>
    </xf>
    <xf numFmtId="168" fontId="102" fillId="32" borderId="23" xfId="144" applyNumberFormat="1" applyFont="1" applyFill="1" applyBorder="1"/>
    <xf numFmtId="169" fontId="102" fillId="32" borderId="9" xfId="144" applyNumberFormat="1" applyFont="1" applyFill="1" applyBorder="1"/>
    <xf numFmtId="166" fontId="8" fillId="0" borderId="0" xfId="144" applyNumberFormat="1" applyFont="1"/>
    <xf numFmtId="166" fontId="7" fillId="0" borderId="0" xfId="144" applyNumberFormat="1" applyFont="1"/>
    <xf numFmtId="179" fontId="73" fillId="32" borderId="26" xfId="144" applyNumberFormat="1" applyFont="1" applyFill="1" applyBorder="1" applyAlignment="1" applyProtection="1">
      <alignment horizontal="center"/>
    </xf>
    <xf numFmtId="0" fontId="87" fillId="32" borderId="25" xfId="144" applyFont="1" applyFill="1" applyBorder="1" applyAlignment="1">
      <alignment horizontal="center"/>
    </xf>
    <xf numFmtId="166" fontId="10" fillId="0" borderId="0" xfId="144" applyNumberFormat="1" applyFont="1"/>
    <xf numFmtId="166" fontId="9" fillId="0" borderId="0" xfId="144" applyNumberFormat="1" applyFont="1"/>
    <xf numFmtId="0" fontId="9" fillId="0" borderId="0" xfId="144" applyFont="1"/>
    <xf numFmtId="2" fontId="3" fillId="0" borderId="0" xfId="144" applyNumberFormat="1" applyFont="1" applyBorder="1"/>
    <xf numFmtId="0" fontId="3" fillId="0" borderId="0" xfId="144" applyFont="1" applyBorder="1"/>
    <xf numFmtId="17" fontId="8" fillId="0" borderId="0" xfId="144" applyNumberFormat="1" applyFont="1"/>
    <xf numFmtId="3" fontId="7" fillId="0" borderId="0" xfId="144" applyNumberFormat="1" applyFont="1"/>
    <xf numFmtId="3" fontId="11" fillId="0" borderId="0" xfId="144" applyNumberFormat="1" applyFont="1"/>
    <xf numFmtId="0" fontId="8" fillId="0" borderId="0" xfId="144" applyFont="1"/>
    <xf numFmtId="180" fontId="102" fillId="32" borderId="9" xfId="144" applyNumberFormat="1" applyFont="1" applyFill="1" applyBorder="1"/>
    <xf numFmtId="3" fontId="9" fillId="0" borderId="0" xfId="144" applyNumberFormat="1" applyFont="1"/>
    <xf numFmtId="2" fontId="10" fillId="0" borderId="0" xfId="144" applyNumberFormat="1" applyFont="1"/>
    <xf numFmtId="3" fontId="12" fillId="0" borderId="0" xfId="144" applyNumberFormat="1" applyFont="1"/>
    <xf numFmtId="3" fontId="7" fillId="0" borderId="0" xfId="144" applyNumberFormat="1" applyFont="1" applyBorder="1"/>
    <xf numFmtId="2" fontId="8" fillId="0" borderId="0" xfId="144" applyNumberFormat="1" applyFont="1" applyBorder="1"/>
    <xf numFmtId="3" fontId="11" fillId="0" borderId="0" xfId="144" applyNumberFormat="1" applyFont="1" applyBorder="1"/>
    <xf numFmtId="0" fontId="7" fillId="0" borderId="0" xfId="144" applyFont="1" applyBorder="1"/>
    <xf numFmtId="183" fontId="102" fillId="32" borderId="23" xfId="144" applyNumberFormat="1" applyFont="1" applyFill="1" applyBorder="1"/>
    <xf numFmtId="184" fontId="102" fillId="32" borderId="9" xfId="144" applyNumberFormat="1" applyFont="1" applyFill="1" applyBorder="1" applyAlignment="1">
      <alignment horizontal="right" indent="1"/>
    </xf>
    <xf numFmtId="3" fontId="9" fillId="0" borderId="0" xfId="144" applyNumberFormat="1" applyFont="1" applyAlignment="1">
      <alignment horizontal="right"/>
    </xf>
    <xf numFmtId="0" fontId="8" fillId="0" borderId="0" xfId="144" applyFont="1" applyBorder="1"/>
    <xf numFmtId="3" fontId="7" fillId="0" borderId="0" xfId="144" applyNumberFormat="1" applyFont="1" applyAlignment="1">
      <alignment horizontal="right"/>
    </xf>
    <xf numFmtId="169" fontId="17" fillId="23" borderId="0" xfId="144" applyNumberFormat="1" applyFont="1" applyFill="1" applyBorder="1"/>
    <xf numFmtId="183" fontId="102" fillId="39" borderId="23" xfId="144" applyNumberFormat="1" applyFont="1" applyFill="1" applyBorder="1"/>
    <xf numFmtId="184" fontId="102" fillId="39" borderId="9" xfId="144" applyNumberFormat="1" applyFont="1" applyFill="1" applyBorder="1" applyAlignment="1">
      <alignment horizontal="right" indent="1"/>
    </xf>
    <xf numFmtId="183" fontId="105" fillId="32" borderId="24" xfId="144" applyNumberFormat="1" applyFont="1" applyFill="1" applyBorder="1"/>
    <xf numFmtId="184" fontId="105" fillId="32" borderId="14" xfId="144" applyNumberFormat="1" applyFont="1" applyFill="1" applyBorder="1" applyAlignment="1">
      <alignment horizontal="right" indent="1"/>
    </xf>
    <xf numFmtId="183" fontId="102" fillId="0" borderId="24" xfId="144" applyNumberFormat="1" applyFont="1" applyFill="1" applyBorder="1"/>
    <xf numFmtId="184" fontId="102" fillId="0" borderId="14" xfId="144" applyNumberFormat="1" applyFont="1" applyFill="1" applyBorder="1" applyAlignment="1">
      <alignment horizontal="right" indent="1"/>
    </xf>
    <xf numFmtId="49" fontId="102" fillId="0" borderId="0" xfId="144" applyNumberFormat="1" applyFont="1"/>
    <xf numFmtId="168" fontId="102" fillId="0" borderId="0" xfId="144" applyNumberFormat="1" applyFont="1"/>
    <xf numFmtId="3" fontId="87" fillId="0" borderId="0" xfId="144" applyNumberFormat="1" applyFont="1"/>
    <xf numFmtId="179" fontId="102" fillId="0" borderId="0" xfId="144" applyNumberFormat="1" applyFont="1"/>
    <xf numFmtId="166" fontId="102" fillId="0" borderId="0" xfId="144" applyNumberFormat="1" applyFont="1"/>
    <xf numFmtId="3" fontId="105" fillId="0" borderId="0" xfId="144" applyNumberFormat="1" applyFont="1"/>
    <xf numFmtId="168" fontId="8" fillId="23" borderId="0" xfId="0" applyNumberFormat="1" applyFont="1" applyFill="1" applyBorder="1"/>
    <xf numFmtId="1" fontId="79" fillId="0" borderId="26" xfId="144" applyNumberFormat="1" applyFont="1" applyFill="1" applyBorder="1" applyAlignment="1" applyProtection="1">
      <alignment horizontal="center"/>
    </xf>
    <xf numFmtId="3" fontId="3" fillId="0" borderId="0" xfId="144" applyNumberFormat="1" applyFont="1"/>
    <xf numFmtId="179" fontId="137" fillId="32" borderId="26" xfId="0" applyNumberFormat="1" applyFont="1" applyFill="1" applyBorder="1" applyAlignment="1" applyProtection="1">
      <alignment horizontal="center" vertical="center" wrapText="1"/>
    </xf>
    <xf numFmtId="179" fontId="137" fillId="32" borderId="26" xfId="144" applyNumberFormat="1" applyFont="1" applyFill="1" applyBorder="1" applyAlignment="1" applyProtection="1">
      <alignment horizontal="center" vertical="center" wrapText="1"/>
    </xf>
    <xf numFmtId="183" fontId="102" fillId="32" borderId="24" xfId="0" applyNumberFormat="1" applyFont="1" applyFill="1" applyBorder="1" applyAlignment="1">
      <alignment horizontal="center" vertical="center" wrapText="1"/>
    </xf>
    <xf numFmtId="3" fontId="70" fillId="0" borderId="0" xfId="0" applyNumberFormat="1" applyFont="1"/>
    <xf numFmtId="0" fontId="97" fillId="0" borderId="0" xfId="132" applyFont="1" applyBorder="1" applyAlignment="1">
      <alignment horizontal="center"/>
    </xf>
    <xf numFmtId="0" fontId="97" fillId="0" borderId="0" xfId="132" applyFont="1" applyBorder="1"/>
    <xf numFmtId="0" fontId="113" fillId="27" borderId="0" xfId="132" applyFont="1" applyFill="1" applyBorder="1" applyAlignment="1">
      <alignment horizontal="centerContinuous" wrapText="1" readingOrder="1"/>
    </xf>
    <xf numFmtId="17" fontId="97" fillId="44" borderId="25" xfId="132" applyNumberFormat="1" applyFont="1" applyFill="1" applyBorder="1" applyAlignment="1">
      <alignment horizontal="left"/>
    </xf>
    <xf numFmtId="0" fontId="114" fillId="27" borderId="0" xfId="132" applyFont="1" applyFill="1" applyBorder="1" applyAlignment="1">
      <alignment horizontal="centerContinuous" wrapText="1" readingOrder="1"/>
    </xf>
    <xf numFmtId="0" fontId="7" fillId="0" borderId="0" xfId="144" applyFont="1" applyAlignment="1">
      <alignment vertical="top"/>
    </xf>
    <xf numFmtId="0" fontId="7" fillId="0" borderId="0" xfId="122" applyNumberFormat="1" applyFont="1" applyAlignment="1">
      <alignment horizontal="center"/>
    </xf>
    <xf numFmtId="0" fontId="7" fillId="0" borderId="0" xfId="122" applyNumberFormat="1" applyFont="1" applyFill="1" applyBorder="1" applyAlignment="1">
      <alignment horizontal="center"/>
    </xf>
    <xf numFmtId="3" fontId="7" fillId="0" borderId="0" xfId="144" applyNumberFormat="1" applyFont="1" applyFill="1" applyBorder="1" applyAlignment="1">
      <alignment horizontal="center"/>
    </xf>
    <xf numFmtId="3" fontId="7" fillId="0" borderId="0" xfId="144" applyNumberFormat="1" applyFont="1" applyBorder="1" applyAlignment="1">
      <alignment horizontal="center"/>
    </xf>
    <xf numFmtId="0" fontId="7" fillId="0" borderId="0" xfId="144" applyFont="1" applyAlignment="1">
      <alignment horizontal="center"/>
    </xf>
    <xf numFmtId="3" fontId="7" fillId="0" borderId="0" xfId="144" applyNumberFormat="1" applyFont="1" applyAlignment="1">
      <alignment horizontal="center"/>
    </xf>
    <xf numFmtId="0" fontId="105" fillId="30" borderId="22" xfId="0" applyFont="1" applyFill="1" applyBorder="1" applyAlignment="1">
      <alignment horizontal="center" vertical="center"/>
    </xf>
    <xf numFmtId="0" fontId="105" fillId="30" borderId="15" xfId="0" applyFont="1" applyFill="1" applyBorder="1" applyAlignment="1">
      <alignment horizontal="center" vertical="center"/>
    </xf>
    <xf numFmtId="0" fontId="105" fillId="30" borderId="48" xfId="0" applyFont="1" applyFill="1" applyBorder="1" applyAlignment="1">
      <alignment horizontal="center" vertical="center"/>
    </xf>
    <xf numFmtId="0" fontId="105" fillId="30" borderId="49" xfId="0" applyFont="1" applyFill="1" applyBorder="1" applyAlignment="1">
      <alignment horizontal="center" vertical="center"/>
    </xf>
    <xf numFmtId="0" fontId="105" fillId="30" borderId="22" xfId="144" applyFont="1" applyFill="1" applyBorder="1" applyAlignment="1">
      <alignment horizontal="center" vertical="center"/>
    </xf>
    <xf numFmtId="0" fontId="105" fillId="30" borderId="15" xfId="144" applyFont="1" applyFill="1" applyBorder="1" applyAlignment="1">
      <alignment horizontal="center" vertical="center"/>
    </xf>
    <xf numFmtId="0" fontId="105" fillId="30" borderId="48" xfId="144" applyFont="1" applyFill="1" applyBorder="1" applyAlignment="1">
      <alignment horizontal="center" vertical="center"/>
    </xf>
    <xf numFmtId="0" fontId="105" fillId="30" borderId="49" xfId="144" applyFont="1" applyFill="1" applyBorder="1" applyAlignment="1">
      <alignment horizontal="center" vertical="center"/>
    </xf>
    <xf numFmtId="172" fontId="102" fillId="33" borderId="22" xfId="0" applyNumberFormat="1" applyFont="1" applyFill="1" applyBorder="1" applyAlignment="1"/>
    <xf numFmtId="172" fontId="105" fillId="33" borderId="27" xfId="0" applyNumberFormat="1" applyFont="1" applyFill="1" applyBorder="1" applyAlignment="1"/>
    <xf numFmtId="2" fontId="102" fillId="33" borderId="16" xfId="0" applyNumberFormat="1" applyFont="1" applyFill="1" applyBorder="1" applyAlignment="1">
      <alignment horizontal="right"/>
    </xf>
    <xf numFmtId="2" fontId="102" fillId="33" borderId="15" xfId="0" applyNumberFormat="1" applyFont="1" applyFill="1" applyBorder="1" applyAlignment="1">
      <alignment horizontal="right"/>
    </xf>
    <xf numFmtId="2" fontId="3" fillId="0" borderId="0" xfId="0" applyNumberFormat="1" applyFont="1" applyAlignment="1"/>
    <xf numFmtId="2" fontId="4" fillId="0" borderId="0" xfId="0" applyNumberFormat="1" applyFont="1" applyAlignment="1"/>
    <xf numFmtId="10" fontId="102" fillId="33" borderId="15" xfId="0" applyNumberFormat="1" applyFont="1" applyFill="1" applyBorder="1" applyAlignment="1"/>
    <xf numFmtId="2" fontId="3" fillId="0" borderId="0" xfId="0" applyNumberFormat="1" applyFont="1" applyBorder="1" applyAlignment="1"/>
    <xf numFmtId="2" fontId="102" fillId="33" borderId="29" xfId="0" applyNumberFormat="1" applyFont="1" applyFill="1" applyBorder="1" applyAlignment="1">
      <alignment horizontal="right"/>
    </xf>
    <xf numFmtId="172" fontId="102" fillId="0" borderId="35" xfId="0" applyNumberFormat="1" applyFont="1" applyBorder="1" applyAlignment="1"/>
    <xf numFmtId="172" fontId="105" fillId="0" borderId="34" xfId="0" applyNumberFormat="1" applyFont="1" applyBorder="1" applyAlignment="1"/>
    <xf numFmtId="2" fontId="102" fillId="0" borderId="36" xfId="0" applyNumberFormat="1" applyFont="1" applyBorder="1" applyAlignment="1">
      <alignment horizontal="right"/>
    </xf>
    <xf numFmtId="2" fontId="102" fillId="0" borderId="13" xfId="0" applyNumberFormat="1" applyFont="1" applyBorder="1" applyAlignment="1">
      <alignment horizontal="right"/>
    </xf>
    <xf numFmtId="2" fontId="105" fillId="33" borderId="29" xfId="0" applyNumberFormat="1" applyFont="1" applyFill="1" applyBorder="1" applyAlignment="1">
      <alignment horizontal="right"/>
    </xf>
    <xf numFmtId="172" fontId="102" fillId="33" borderId="24" xfId="0" applyNumberFormat="1" applyFont="1" applyFill="1" applyBorder="1" applyAlignment="1"/>
    <xf numFmtId="172" fontId="105" fillId="33" borderId="26" xfId="0" applyNumberFormat="1" applyFont="1" applyFill="1" applyBorder="1" applyAlignment="1"/>
    <xf numFmtId="2" fontId="102" fillId="33" borderId="14" xfId="0" applyNumberFormat="1" applyFont="1" applyFill="1" applyBorder="1" applyAlignment="1">
      <alignment horizontal="right"/>
    </xf>
    <xf numFmtId="2" fontId="105" fillId="33" borderId="16" xfId="0" applyNumberFormat="1" applyFont="1" applyFill="1" applyBorder="1" applyAlignment="1">
      <alignment horizontal="right"/>
    </xf>
    <xf numFmtId="2" fontId="105" fillId="33" borderId="15" xfId="0" applyNumberFormat="1" applyFont="1" applyFill="1" applyBorder="1" applyAlignment="1">
      <alignment horizontal="right"/>
    </xf>
    <xf numFmtId="172" fontId="102" fillId="0" borderId="23" xfId="0" applyNumberFormat="1" applyFont="1" applyBorder="1" applyAlignment="1"/>
    <xf numFmtId="172" fontId="105" fillId="0" borderId="25" xfId="0" applyNumberFormat="1" applyFont="1" applyBorder="1" applyAlignment="1"/>
    <xf numFmtId="2" fontId="102" fillId="0" borderId="0" xfId="0" applyNumberFormat="1" applyFont="1" applyBorder="1" applyAlignment="1">
      <alignment horizontal="right"/>
    </xf>
    <xf numFmtId="2" fontId="102" fillId="0" borderId="9" xfId="0" applyNumberFormat="1" applyFont="1" applyBorder="1" applyAlignment="1">
      <alignment horizontal="right"/>
    </xf>
    <xf numFmtId="172" fontId="102" fillId="0" borderId="24" xfId="0" applyNumberFormat="1" applyFont="1" applyBorder="1" applyAlignment="1"/>
    <xf numFmtId="172" fontId="105" fillId="0" borderId="26" xfId="0" applyNumberFormat="1" applyFont="1" applyBorder="1" applyAlignment="1"/>
    <xf numFmtId="2" fontId="102" fillId="0" borderId="29" xfId="0" applyNumberFormat="1" applyFont="1" applyBorder="1" applyAlignment="1">
      <alignment horizontal="right"/>
    </xf>
    <xf numFmtId="2" fontId="102" fillId="0" borderId="14" xfId="0" applyNumberFormat="1" applyFont="1" applyBorder="1" applyAlignment="1">
      <alignment horizontal="right"/>
    </xf>
    <xf numFmtId="172" fontId="4" fillId="0" borderId="0" xfId="0" applyNumberFormat="1" applyFont="1" applyAlignment="1"/>
    <xf numFmtId="3" fontId="138" fillId="0" borderId="0" xfId="0" applyNumberFormat="1" applyFont="1" applyAlignment="1"/>
    <xf numFmtId="172" fontId="5" fillId="0" borderId="0" xfId="0" applyNumberFormat="1" applyFont="1" applyAlignment="1"/>
    <xf numFmtId="172" fontId="3" fillId="0" borderId="0" xfId="0" applyNumberFormat="1" applyFont="1" applyAlignment="1"/>
    <xf numFmtId="3" fontId="79" fillId="33" borderId="16" xfId="0" applyNumberFormat="1" applyFont="1" applyFill="1" applyBorder="1" applyAlignment="1">
      <alignment horizontal="center"/>
    </xf>
    <xf numFmtId="3" fontId="86" fillId="33" borderId="15" xfId="0" applyNumberFormat="1" applyFont="1" applyFill="1" applyBorder="1" applyAlignment="1">
      <alignment horizontal="center"/>
    </xf>
    <xf numFmtId="168" fontId="84" fillId="34" borderId="22" xfId="156" applyNumberFormat="1" applyFont="1" applyFill="1" applyBorder="1" applyAlignment="1">
      <alignment horizontal="right"/>
    </xf>
    <xf numFmtId="175" fontId="102" fillId="0" borderId="24" xfId="0" applyNumberFormat="1" applyFont="1" applyFill="1" applyBorder="1" applyAlignment="1" applyProtection="1">
      <alignment horizontal="center"/>
    </xf>
    <xf numFmtId="172" fontId="86" fillId="33" borderId="16" xfId="0" applyNumberFormat="1" applyFont="1" applyFill="1" applyBorder="1" applyAlignment="1">
      <alignment horizontal="center"/>
    </xf>
    <xf numFmtId="3" fontId="87" fillId="0" borderId="35" xfId="0" applyNumberFormat="1" applyFont="1" applyFill="1" applyBorder="1" applyAlignment="1">
      <alignment horizontal="center" wrapText="1"/>
    </xf>
    <xf numFmtId="3" fontId="79" fillId="0" borderId="22" xfId="0" applyNumberFormat="1" applyFont="1" applyBorder="1" applyAlignment="1">
      <alignment horizontal="center" wrapText="1"/>
    </xf>
    <xf numFmtId="172" fontId="102" fillId="0" borderId="22" xfId="0" applyNumberFormat="1" applyFont="1" applyBorder="1" applyAlignment="1"/>
    <xf numFmtId="10" fontId="102" fillId="0" borderId="15" xfId="0" applyNumberFormat="1" applyFont="1" applyBorder="1" applyAlignment="1">
      <alignment horizontal="center"/>
    </xf>
    <xf numFmtId="172" fontId="105" fillId="0" borderId="27" xfId="0" applyNumberFormat="1" applyFont="1" applyBorder="1" applyAlignment="1"/>
    <xf numFmtId="2" fontId="102" fillId="0" borderId="16" xfId="0" applyNumberFormat="1" applyFont="1" applyBorder="1" applyAlignment="1">
      <alignment horizontal="right"/>
    </xf>
    <xf numFmtId="2" fontId="102" fillId="0" borderId="15" xfId="0" applyNumberFormat="1" applyFont="1" applyBorder="1" applyAlignment="1">
      <alignment horizontal="right"/>
    </xf>
    <xf numFmtId="172" fontId="79" fillId="0" borderId="16" xfId="0" applyNumberFormat="1" applyFont="1" applyBorder="1" applyAlignment="1">
      <alignment horizontal="right"/>
    </xf>
    <xf numFmtId="49" fontId="79" fillId="24" borderId="16" xfId="0" applyNumberFormat="1" applyFont="1" applyFill="1" applyBorder="1" applyAlignment="1">
      <alignment horizontal="center"/>
    </xf>
    <xf numFmtId="172" fontId="86" fillId="0" borderId="15" xfId="0" applyNumberFormat="1" applyFont="1" applyFill="1" applyBorder="1" applyAlignment="1">
      <alignment horizontal="center"/>
    </xf>
    <xf numFmtId="3" fontId="102" fillId="23" borderId="27" xfId="99" applyNumberFormat="1" applyFont="1" applyFill="1" applyBorder="1" applyAlignment="1">
      <alignment horizontal="right" indent="1"/>
    </xf>
    <xf numFmtId="183" fontId="102" fillId="23" borderId="22" xfId="0" applyNumberFormat="1" applyFont="1" applyFill="1" applyBorder="1"/>
    <xf numFmtId="184" fontId="102" fillId="23" borderId="15" xfId="0" applyNumberFormat="1" applyFont="1" applyFill="1" applyBorder="1" applyAlignment="1">
      <alignment horizontal="right" indent="1"/>
    </xf>
    <xf numFmtId="1" fontId="79" fillId="0" borderId="27" xfId="144" applyNumberFormat="1" applyFont="1" applyFill="1" applyBorder="1" applyAlignment="1" applyProtection="1">
      <alignment horizontal="center"/>
    </xf>
    <xf numFmtId="3" fontId="102" fillId="0" borderId="27" xfId="99" applyNumberFormat="1" applyFont="1" applyFill="1" applyBorder="1" applyAlignment="1">
      <alignment horizontal="right" indent="1"/>
    </xf>
    <xf numFmtId="183" fontId="102" fillId="0" borderId="22" xfId="144" applyNumberFormat="1" applyFont="1" applyFill="1" applyBorder="1"/>
    <xf numFmtId="184" fontId="102" fillId="0" borderId="15" xfId="144" applyNumberFormat="1" applyFont="1" applyFill="1" applyBorder="1" applyAlignment="1">
      <alignment horizontal="right" indent="1"/>
    </xf>
    <xf numFmtId="0" fontId="86" fillId="24" borderId="0" xfId="154" applyFont="1" applyFill="1" applyBorder="1"/>
    <xf numFmtId="0" fontId="95" fillId="0" borderId="0" xfId="118" applyFont="1" applyAlignment="1">
      <alignment horizontal="right"/>
    </xf>
    <xf numFmtId="0" fontId="95" fillId="0" borderId="0" xfId="118" applyFont="1"/>
    <xf numFmtId="3" fontId="95" fillId="0" borderId="0" xfId="118" applyNumberFormat="1" applyFont="1"/>
    <xf numFmtId="10" fontId="62" fillId="24" borderId="0" xfId="156" applyNumberFormat="1" applyFill="1" applyAlignment="1">
      <alignment horizontal="center"/>
    </xf>
    <xf numFmtId="183" fontId="79" fillId="24" borderId="0" xfId="116" applyNumberFormat="1" applyFont="1" applyFill="1" applyBorder="1" applyAlignment="1" applyProtection="1">
      <alignment horizontal="center"/>
    </xf>
    <xf numFmtId="172" fontId="105" fillId="33" borderId="22" xfId="0" applyNumberFormat="1" applyFont="1" applyFill="1" applyBorder="1" applyAlignment="1"/>
    <xf numFmtId="10" fontId="105" fillId="33" borderId="15" xfId="0" applyNumberFormat="1" applyFont="1" applyFill="1" applyBorder="1" applyAlignment="1">
      <alignment horizontal="center"/>
    </xf>
    <xf numFmtId="3" fontId="88" fillId="33" borderId="22" xfId="0" applyNumberFormat="1" applyFont="1" applyFill="1" applyBorder="1" applyAlignment="1">
      <alignment horizontal="center" wrapText="1"/>
    </xf>
    <xf numFmtId="172" fontId="102" fillId="33" borderId="27" xfId="0" applyNumberFormat="1" applyFont="1" applyFill="1" applyBorder="1" applyAlignment="1"/>
    <xf numFmtId="0" fontId="136" fillId="0" borderId="34" xfId="0" applyFont="1" applyBorder="1" applyAlignment="1">
      <alignment horizontal="left" vertical="center" indent="1"/>
    </xf>
    <xf numFmtId="0" fontId="136" fillId="0" borderId="25" xfId="0" applyFont="1" applyBorder="1" applyAlignment="1">
      <alignment horizontal="left" vertical="center" indent="1"/>
    </xf>
    <xf numFmtId="0" fontId="79" fillId="0" borderId="0" xfId="144" applyFont="1" applyAlignment="1">
      <alignment wrapText="1"/>
    </xf>
    <xf numFmtId="0" fontId="86" fillId="25" borderId="34" xfId="144" applyFont="1" applyFill="1" applyBorder="1" applyAlignment="1">
      <alignment horizontal="center" vertical="center"/>
    </xf>
    <xf numFmtId="0" fontId="79" fillId="0" borderId="26" xfId="144" applyFont="1" applyBorder="1" applyAlignment="1">
      <alignment horizontal="center" vertical="center"/>
    </xf>
    <xf numFmtId="49" fontId="86" fillId="25" borderId="34" xfId="144" applyNumberFormat="1" applyFont="1" applyFill="1" applyBorder="1" applyAlignment="1">
      <alignment horizontal="center" vertical="center" wrapText="1"/>
    </xf>
    <xf numFmtId="49" fontId="79" fillId="0" borderId="26" xfId="144" applyNumberFormat="1" applyFont="1" applyBorder="1" applyAlignment="1">
      <alignment horizontal="center" vertical="center" wrapText="1"/>
    </xf>
    <xf numFmtId="0" fontId="83" fillId="24" borderId="0" xfId="0" applyFont="1" applyFill="1" applyBorder="1" applyAlignment="1">
      <alignment horizontal="center" vertical="center"/>
    </xf>
    <xf numFmtId="0" fontId="109" fillId="24" borderId="0" xfId="0" applyFont="1" applyFill="1" applyBorder="1" applyAlignment="1">
      <alignment horizontal="center" vertical="center"/>
    </xf>
    <xf numFmtId="49" fontId="105" fillId="30" borderId="34" xfId="0" applyNumberFormat="1" applyFont="1" applyFill="1" applyBorder="1" applyAlignment="1" applyProtection="1">
      <alignment horizontal="center" vertical="center" wrapText="1"/>
    </xf>
    <xf numFmtId="49" fontId="86" fillId="0" borderId="26" xfId="0" applyNumberFormat="1" applyFont="1" applyBorder="1" applyAlignment="1">
      <alignment horizontal="center" vertical="center" wrapText="1"/>
    </xf>
    <xf numFmtId="0" fontId="118" fillId="25" borderId="34" xfId="0" applyFont="1" applyFill="1" applyBorder="1" applyAlignment="1">
      <alignment horizontal="center" vertical="center"/>
    </xf>
    <xf numFmtId="0" fontId="118" fillId="25" borderId="26" xfId="0" applyFont="1" applyFill="1" applyBorder="1" applyAlignment="1">
      <alignment horizontal="center" vertical="center"/>
    </xf>
    <xf numFmtId="0" fontId="83" fillId="24" borderId="0" xfId="0" applyFont="1" applyFill="1" applyBorder="1" applyAlignment="1">
      <alignment horizontal="center" vertical="center" wrapText="1"/>
    </xf>
    <xf numFmtId="0" fontId="109" fillId="24" borderId="0" xfId="0" applyFont="1" applyFill="1" applyBorder="1" applyAlignment="1">
      <alignment horizontal="center" vertical="center" wrapText="1"/>
    </xf>
    <xf numFmtId="0" fontId="109" fillId="24" borderId="0" xfId="0" applyFont="1" applyFill="1" applyBorder="1" applyAlignment="1">
      <alignment wrapText="1"/>
    </xf>
    <xf numFmtId="0" fontId="118" fillId="25" borderId="34" xfId="0" applyFont="1" applyFill="1" applyBorder="1" applyAlignment="1">
      <alignment horizontal="center" vertical="center" wrapText="1"/>
    </xf>
    <xf numFmtId="0" fontId="79" fillId="0" borderId="26" xfId="0" applyFont="1" applyBorder="1" applyAlignment="1">
      <alignment horizontal="center" vertical="center" wrapText="1"/>
    </xf>
    <xf numFmtId="0" fontId="79" fillId="0" borderId="0" xfId="0" applyFont="1" applyBorder="1" applyAlignment="1">
      <alignment horizontal="left" vertical="center" wrapText="1"/>
    </xf>
    <xf numFmtId="0" fontId="92" fillId="0" borderId="0" xfId="156" applyFont="1" applyBorder="1" applyAlignment="1">
      <alignment horizontal="center" wrapText="1"/>
    </xf>
    <xf numFmtId="0" fontId="86" fillId="36" borderId="35" xfId="116" applyNumberFormat="1" applyFont="1" applyFill="1" applyBorder="1" applyAlignment="1" applyProtection="1">
      <alignment horizontal="center" vertical="center" wrapText="1"/>
    </xf>
    <xf numFmtId="0" fontId="86" fillId="36" borderId="36" xfId="116" applyNumberFormat="1" applyFont="1" applyFill="1" applyBorder="1" applyAlignment="1" applyProtection="1">
      <alignment horizontal="center" vertical="center" wrapText="1"/>
    </xf>
    <xf numFmtId="0" fontId="86" fillId="36" borderId="13" xfId="116" applyNumberFormat="1" applyFont="1" applyFill="1" applyBorder="1" applyAlignment="1" applyProtection="1">
      <alignment horizontal="center" vertical="center" wrapText="1"/>
    </xf>
    <xf numFmtId="0" fontId="86" fillId="36" borderId="34" xfId="156" applyNumberFormat="1" applyFont="1" applyFill="1" applyBorder="1" applyAlignment="1">
      <alignment horizontal="center" vertical="center" wrapText="1"/>
    </xf>
    <xf numFmtId="0" fontId="86" fillId="37" borderId="26" xfId="156" applyFont="1" applyFill="1" applyBorder="1" applyAlignment="1">
      <alignment horizontal="center" vertical="center" wrapText="1"/>
    </xf>
    <xf numFmtId="0" fontId="86" fillId="36" borderId="15" xfId="116" applyNumberFormat="1" applyFont="1" applyFill="1" applyBorder="1" applyAlignment="1" applyProtection="1">
      <alignment horizontal="center" vertical="center" wrapText="1"/>
    </xf>
    <xf numFmtId="0" fontId="79" fillId="36" borderId="27" xfId="156" applyNumberFormat="1" applyFont="1" applyFill="1" applyBorder="1" applyAlignment="1">
      <alignment horizontal="center" vertical="center" wrapText="1"/>
    </xf>
    <xf numFmtId="3" fontId="85" fillId="25" borderId="22" xfId="156" applyNumberFormat="1" applyFont="1" applyFill="1" applyBorder="1" applyAlignment="1">
      <alignment horizontal="center" vertical="center"/>
    </xf>
    <xf numFmtId="3" fontId="85" fillId="25" borderId="16" xfId="156" applyNumberFormat="1" applyFont="1" applyFill="1" applyBorder="1" applyAlignment="1">
      <alignment horizontal="center" vertical="center"/>
    </xf>
    <xf numFmtId="3" fontId="85" fillId="25" borderId="15" xfId="156" applyNumberFormat="1" applyFont="1" applyFill="1" applyBorder="1" applyAlignment="1">
      <alignment horizontal="center" vertical="center"/>
    </xf>
    <xf numFmtId="168" fontId="84" fillId="28" borderId="15" xfId="116" applyNumberFormat="1" applyFont="1" applyFill="1" applyBorder="1" applyAlignment="1" applyProtection="1">
      <alignment horizontal="center" vertical="center" wrapText="1"/>
    </xf>
    <xf numFmtId="168" fontId="84" fillId="28" borderId="27" xfId="156" applyNumberFormat="1" applyFont="1" applyFill="1" applyBorder="1" applyAlignment="1">
      <alignment horizontal="center" vertical="center" wrapText="1"/>
    </xf>
    <xf numFmtId="3" fontId="85" fillId="25" borderId="22" xfId="156" applyNumberFormat="1" applyFont="1" applyFill="1" applyBorder="1" applyAlignment="1">
      <alignment horizontal="center"/>
    </xf>
    <xf numFmtId="3" fontId="85" fillId="25" borderId="16" xfId="156" applyNumberFormat="1" applyFont="1" applyFill="1" applyBorder="1" applyAlignment="1">
      <alignment horizontal="center"/>
    </xf>
    <xf numFmtId="3" fontId="85" fillId="25" borderId="15" xfId="156" applyNumberFormat="1" applyFont="1" applyFill="1" applyBorder="1" applyAlignment="1">
      <alignment horizontal="center"/>
    </xf>
    <xf numFmtId="3" fontId="85" fillId="25" borderId="24" xfId="156" applyNumberFormat="1" applyFont="1" applyFill="1" applyBorder="1" applyAlignment="1">
      <alignment horizontal="center"/>
    </xf>
    <xf numFmtId="3" fontId="85" fillId="25" borderId="29" xfId="156" applyNumberFormat="1" applyFont="1" applyFill="1" applyBorder="1" applyAlignment="1">
      <alignment horizontal="center"/>
    </xf>
    <xf numFmtId="3" fontId="85" fillId="25" borderId="14" xfId="156" applyNumberFormat="1" applyFont="1" applyFill="1" applyBorder="1" applyAlignment="1">
      <alignment horizontal="center"/>
    </xf>
    <xf numFmtId="0" fontId="85" fillId="28" borderId="27" xfId="116" applyNumberFormat="1" applyFont="1" applyFill="1" applyBorder="1" applyAlignment="1" applyProtection="1">
      <alignment horizontal="center" vertical="center" wrapText="1"/>
    </xf>
    <xf numFmtId="0" fontId="84" fillId="28" borderId="27" xfId="156" applyNumberFormat="1" applyFont="1" applyFill="1" applyBorder="1" applyAlignment="1">
      <alignment horizontal="center" vertical="center" wrapText="1"/>
    </xf>
    <xf numFmtId="0" fontId="84" fillId="28" borderId="22" xfId="156" applyNumberFormat="1" applyFont="1" applyFill="1" applyBorder="1" applyAlignment="1">
      <alignment horizontal="center" vertical="center" wrapText="1"/>
    </xf>
    <xf numFmtId="0" fontId="86" fillId="28" borderId="34" xfId="156" applyNumberFormat="1" applyFont="1" applyFill="1" applyBorder="1" applyAlignment="1">
      <alignment horizontal="center" vertical="center" wrapText="1"/>
    </xf>
    <xf numFmtId="0" fontId="86" fillId="0" borderId="26" xfId="156" applyFont="1" applyBorder="1" applyAlignment="1">
      <alignment horizontal="center" vertical="center" wrapText="1"/>
    </xf>
    <xf numFmtId="0" fontId="85" fillId="28" borderId="15" xfId="116" applyNumberFormat="1" applyFont="1" applyFill="1" applyBorder="1" applyAlignment="1" applyProtection="1">
      <alignment horizontal="center" vertical="center" wrapText="1"/>
    </xf>
    <xf numFmtId="0" fontId="97" fillId="0" borderId="36" xfId="132" applyFont="1" applyBorder="1" applyAlignment="1">
      <alignment wrapText="1"/>
    </xf>
    <xf numFmtId="0" fontId="79" fillId="0" borderId="36" xfId="144" applyFont="1" applyBorder="1" applyAlignment="1">
      <alignment wrapText="1"/>
    </xf>
    <xf numFmtId="0" fontId="139" fillId="0" borderId="36" xfId="132" applyFont="1" applyBorder="1" applyAlignment="1">
      <alignment wrapText="1"/>
    </xf>
    <xf numFmtId="0" fontId="70" fillId="0" borderId="36" xfId="144" applyFont="1" applyBorder="1" applyAlignment="1">
      <alignment wrapText="1"/>
    </xf>
    <xf numFmtId="0" fontId="3" fillId="0" borderId="36" xfId="144" applyBorder="1" applyAlignment="1"/>
    <xf numFmtId="0" fontId="96" fillId="41" borderId="34" xfId="132" applyFont="1" applyFill="1" applyBorder="1" applyAlignment="1">
      <alignment horizontal="center"/>
    </xf>
    <xf numFmtId="0" fontId="79" fillId="0" borderId="26" xfId="144" applyFont="1" applyBorder="1" applyAlignment="1">
      <alignment horizontal="center"/>
    </xf>
    <xf numFmtId="0" fontId="96" fillId="41" borderId="34" xfId="132" applyFont="1" applyFill="1" applyBorder="1" applyAlignment="1"/>
    <xf numFmtId="0" fontId="79" fillId="0" borderId="26" xfId="144" applyFont="1" applyBorder="1" applyAlignment="1"/>
    <xf numFmtId="3" fontId="96" fillId="41" borderId="34" xfId="132" applyNumberFormat="1" applyFont="1" applyFill="1" applyBorder="1" applyAlignment="1">
      <alignment horizontal="center" vertical="center" wrapText="1"/>
    </xf>
    <xf numFmtId="0" fontId="79" fillId="0" borderId="26" xfId="144" applyFont="1" applyBorder="1" applyAlignment="1">
      <alignment horizontal="center" vertical="center" wrapText="1"/>
    </xf>
    <xf numFmtId="0" fontId="79" fillId="0" borderId="36" xfId="144" applyFont="1" applyBorder="1" applyAlignment="1"/>
    <xf numFmtId="0" fontId="134" fillId="0" borderId="0" xfId="132" applyFont="1" applyAlignment="1">
      <alignment wrapText="1"/>
    </xf>
    <xf numFmtId="0" fontId="0" fillId="0" borderId="0" xfId="0" applyAlignment="1"/>
    <xf numFmtId="0" fontId="0" fillId="0" borderId="0" xfId="0" applyAlignment="1">
      <alignment wrapText="1"/>
    </xf>
    <xf numFmtId="0" fontId="86" fillId="0" borderId="46" xfId="144" applyFont="1" applyBorder="1" applyAlignment="1">
      <alignment horizontal="left" wrapText="1"/>
    </xf>
    <xf numFmtId="3" fontId="105" fillId="30" borderId="34" xfId="0" applyNumberFormat="1" applyFont="1" applyFill="1" applyBorder="1" applyAlignment="1" applyProtection="1">
      <alignment horizontal="center" vertical="center" wrapText="1"/>
    </xf>
    <xf numFmtId="0" fontId="83" fillId="24" borderId="0" xfId="154" applyFont="1" applyFill="1" applyBorder="1" applyAlignment="1">
      <alignment horizontal="center" vertical="center" wrapText="1"/>
    </xf>
    <xf numFmtId="0" fontId="109" fillId="0" borderId="0" xfId="154" applyFont="1" applyBorder="1" applyAlignment="1">
      <alignment horizontal="center" vertical="center" wrapText="1"/>
    </xf>
    <xf numFmtId="0" fontId="109" fillId="0" borderId="0" xfId="0" applyFont="1" applyAlignment="1">
      <alignment vertical="center"/>
    </xf>
    <xf numFmtId="0" fontId="83" fillId="24" borderId="43" xfId="154" applyFont="1" applyFill="1" applyBorder="1" applyAlignment="1">
      <alignment horizontal="center" vertical="top" wrapText="1"/>
    </xf>
    <xf numFmtId="0" fontId="109" fillId="0" borderId="43" xfId="154" applyFont="1" applyBorder="1" applyAlignment="1">
      <alignment horizontal="center" vertical="top" wrapText="1"/>
    </xf>
    <xf numFmtId="0" fontId="109" fillId="0" borderId="43" xfId="0" applyFont="1" applyBorder="1" applyAlignment="1">
      <alignment vertical="top"/>
    </xf>
    <xf numFmtId="0" fontId="86" fillId="25" borderId="41" xfId="0" applyNumberFormat="1" applyFont="1" applyFill="1" applyBorder="1" applyAlignment="1">
      <alignment horizontal="center" vertical="center"/>
    </xf>
    <xf numFmtId="0" fontId="79" fillId="0" borderId="18" xfId="0" applyFont="1" applyBorder="1" applyAlignment="1">
      <alignment horizontal="center" vertical="center"/>
    </xf>
    <xf numFmtId="0" fontId="79" fillId="0" borderId="42" xfId="0" applyFont="1" applyBorder="1" applyAlignment="1">
      <alignment horizontal="center" vertical="center"/>
    </xf>
    <xf numFmtId="49" fontId="86" fillId="25" borderId="50" xfId="0" applyNumberFormat="1" applyFont="1" applyFill="1" applyBorder="1" applyAlignment="1">
      <alignment horizontal="center" vertical="center" wrapText="1"/>
    </xf>
    <xf numFmtId="0" fontId="79" fillId="0" borderId="21" xfId="0" applyFont="1" applyBorder="1" applyAlignment="1">
      <alignment horizontal="center" vertical="center" wrapText="1"/>
    </xf>
    <xf numFmtId="0" fontId="79" fillId="0" borderId="20" xfId="0" applyFont="1" applyBorder="1" applyAlignment="1">
      <alignment horizontal="center" vertical="center"/>
    </xf>
    <xf numFmtId="0" fontId="86" fillId="25" borderId="41" xfId="0" applyNumberFormat="1" applyFont="1" applyFill="1" applyBorder="1" applyAlignment="1">
      <alignment horizontal="center" vertical="center" wrapText="1"/>
    </xf>
    <xf numFmtId="0" fontId="79" fillId="0" borderId="45" xfId="0" applyFont="1" applyBorder="1" applyAlignment="1">
      <alignment horizontal="center" vertical="center"/>
    </xf>
    <xf numFmtId="0" fontId="79" fillId="0" borderId="44" xfId="0" applyFont="1" applyBorder="1" applyAlignment="1">
      <alignment horizontal="center" vertical="center"/>
    </xf>
    <xf numFmtId="0" fontId="84" fillId="0" borderId="46" xfId="0" applyFont="1" applyBorder="1" applyAlignment="1">
      <alignment wrapText="1"/>
    </xf>
    <xf numFmtId="0" fontId="86" fillId="25" borderId="45" xfId="0" applyNumberFormat="1" applyFont="1" applyFill="1" applyBorder="1" applyAlignment="1">
      <alignment horizontal="center" vertical="center"/>
    </xf>
    <xf numFmtId="0" fontId="86" fillId="25" borderId="42" xfId="0" applyNumberFormat="1" applyFont="1" applyFill="1" applyBorder="1" applyAlignment="1">
      <alignment horizontal="center" vertical="center"/>
    </xf>
    <xf numFmtId="0" fontId="86" fillId="25" borderId="44" xfId="0" applyNumberFormat="1" applyFont="1" applyFill="1" applyBorder="1" applyAlignment="1">
      <alignment horizontal="center" vertical="center"/>
    </xf>
    <xf numFmtId="49" fontId="86" fillId="25" borderId="21" xfId="0" applyNumberFormat="1" applyFont="1" applyFill="1" applyBorder="1" applyAlignment="1">
      <alignment horizontal="center" vertical="center" wrapText="1"/>
    </xf>
    <xf numFmtId="49" fontId="86" fillId="25" borderId="20" xfId="0" applyNumberFormat="1" applyFont="1" applyFill="1" applyBorder="1" applyAlignment="1">
      <alignment horizontal="center" vertical="center" wrapText="1"/>
    </xf>
    <xf numFmtId="0" fontId="86" fillId="25" borderId="50" xfId="0" applyNumberFormat="1" applyFont="1" applyFill="1" applyBorder="1" applyAlignment="1">
      <alignment horizontal="center" vertical="center"/>
    </xf>
    <xf numFmtId="0" fontId="86" fillId="25" borderId="21" xfId="0" applyNumberFormat="1" applyFont="1" applyFill="1" applyBorder="1" applyAlignment="1">
      <alignment horizontal="center" vertical="center"/>
    </xf>
    <xf numFmtId="0" fontId="86" fillId="25" borderId="20" xfId="0" applyNumberFormat="1" applyFont="1" applyFill="1" applyBorder="1" applyAlignment="1">
      <alignment horizontal="center" vertical="center"/>
    </xf>
    <xf numFmtId="0" fontId="83" fillId="24" borderId="0" xfId="154" applyFont="1" applyFill="1" applyBorder="1" applyAlignment="1">
      <alignment horizontal="center" vertical="top" wrapText="1"/>
    </xf>
    <xf numFmtId="0" fontId="109" fillId="0" borderId="0" xfId="154" applyFont="1" applyBorder="1" applyAlignment="1">
      <alignment horizontal="center" vertical="top" wrapText="1"/>
    </xf>
    <xf numFmtId="0" fontId="109" fillId="0" borderId="0" xfId="0" applyFont="1" applyBorder="1" applyAlignment="1">
      <alignment horizontal="center" vertical="top"/>
    </xf>
    <xf numFmtId="0" fontId="95" fillId="38" borderId="35" xfId="118" applyFont="1" applyFill="1" applyBorder="1" applyAlignment="1">
      <alignment horizontal="center" vertical="center"/>
    </xf>
    <xf numFmtId="0" fontId="95" fillId="38" borderId="13" xfId="118" applyFont="1" applyFill="1" applyBorder="1" applyAlignment="1">
      <alignment horizontal="center" vertical="center"/>
    </xf>
    <xf numFmtId="0" fontId="95" fillId="38" borderId="24" xfId="118" applyFont="1" applyFill="1" applyBorder="1" applyAlignment="1">
      <alignment horizontal="center" vertical="center"/>
    </xf>
    <xf numFmtId="0" fontId="95" fillId="38" borderId="14" xfId="118" applyFont="1" applyFill="1" applyBorder="1" applyAlignment="1">
      <alignment horizontal="center" vertical="center"/>
    </xf>
    <xf numFmtId="17" fontId="95" fillId="38" borderId="34" xfId="118" applyNumberFormat="1" applyFont="1" applyFill="1" applyBorder="1" applyAlignment="1">
      <alignment horizontal="center" vertical="center"/>
    </xf>
    <xf numFmtId="17" fontId="95" fillId="38" borderId="26" xfId="118" applyNumberFormat="1" applyFont="1" applyFill="1" applyBorder="1" applyAlignment="1">
      <alignment horizontal="center" vertical="center"/>
    </xf>
    <xf numFmtId="0" fontId="95" fillId="38" borderId="22" xfId="118" applyFont="1" applyFill="1" applyBorder="1" applyAlignment="1">
      <alignment horizontal="center" wrapText="1"/>
    </xf>
    <xf numFmtId="0" fontId="98" fillId="38" borderId="15" xfId="118" applyFont="1" applyFill="1" applyBorder="1" applyAlignment="1">
      <alignment horizontal="center" wrapText="1"/>
    </xf>
    <xf numFmtId="0" fontId="83" fillId="24" borderId="0" xfId="144" applyFont="1" applyFill="1" applyBorder="1" applyAlignment="1">
      <alignment horizontal="center" vertical="center"/>
    </xf>
    <xf numFmtId="0" fontId="109" fillId="24" borderId="0" xfId="144" applyFont="1" applyFill="1" applyBorder="1" applyAlignment="1">
      <alignment horizontal="center" vertical="center"/>
    </xf>
    <xf numFmtId="3" fontId="105" fillId="30" borderId="34" xfId="144" applyNumberFormat="1" applyFont="1" applyFill="1" applyBorder="1" applyAlignment="1" applyProtection="1">
      <alignment horizontal="center" vertical="center" wrapText="1"/>
    </xf>
    <xf numFmtId="0" fontId="82" fillId="0" borderId="0" xfId="155" applyFont="1" applyBorder="1" applyAlignment="1">
      <alignment horizontal="center" vertical="center"/>
    </xf>
    <xf numFmtId="0" fontId="79" fillId="0" borderId="0" xfId="155" applyFont="1" applyAlignment="1">
      <alignment horizontal="left" wrapText="1"/>
    </xf>
    <xf numFmtId="0" fontId="79" fillId="0" borderId="0" xfId="0" applyFont="1" applyAlignment="1">
      <alignment horizontal="left" wrapText="1"/>
    </xf>
    <xf numFmtId="3" fontId="86" fillId="25" borderId="39" xfId="155" applyNumberFormat="1" applyFont="1" applyFill="1" applyBorder="1" applyAlignment="1">
      <alignment horizontal="center" vertical="center"/>
    </xf>
    <xf numFmtId="0" fontId="79" fillId="0" borderId="43" xfId="0" applyFont="1" applyBorder="1" applyAlignment="1">
      <alignment vertical="center"/>
    </xf>
    <xf numFmtId="4" fontId="9" fillId="0" borderId="0" xfId="155" applyNumberFormat="1" applyFont="1" applyAlignment="1">
      <alignment horizontal="center" wrapText="1"/>
    </xf>
    <xf numFmtId="0" fontId="0" fillId="0" borderId="0" xfId="0" applyAlignment="1">
      <alignment horizontal="center" wrapText="1"/>
    </xf>
    <xf numFmtId="0" fontId="140" fillId="24" borderId="0" xfId="0" applyFont="1" applyFill="1" applyBorder="1" applyAlignment="1">
      <alignment horizontal="center" vertical="center"/>
    </xf>
    <xf numFmtId="0" fontId="122" fillId="24" borderId="29" xfId="0" applyFont="1" applyFill="1" applyBorder="1" applyAlignment="1">
      <alignment horizontal="center" vertical="center"/>
    </xf>
    <xf numFmtId="0" fontId="86" fillId="25" borderId="36" xfId="0" applyNumberFormat="1" applyFont="1" applyFill="1" applyBorder="1" applyAlignment="1">
      <alignment horizontal="center" vertical="center" wrapText="1"/>
    </xf>
    <xf numFmtId="0" fontId="86" fillId="25" borderId="29" xfId="0" applyNumberFormat="1" applyFont="1" applyFill="1" applyBorder="1" applyAlignment="1">
      <alignment horizontal="center" vertical="center" wrapText="1"/>
    </xf>
    <xf numFmtId="0" fontId="86" fillId="25" borderId="36" xfId="0" applyNumberFormat="1" applyFont="1" applyFill="1" applyBorder="1" applyAlignment="1">
      <alignment horizontal="center" vertical="center"/>
    </xf>
    <xf numFmtId="0" fontId="86" fillId="25" borderId="29" xfId="0" applyNumberFormat="1" applyFont="1" applyFill="1" applyBorder="1" applyAlignment="1">
      <alignment horizontal="center" vertical="center"/>
    </xf>
    <xf numFmtId="0" fontId="86" fillId="25" borderId="13" xfId="0" applyNumberFormat="1" applyFont="1" applyFill="1" applyBorder="1" applyAlignment="1">
      <alignment horizontal="center" vertical="center" wrapText="1"/>
    </xf>
    <xf numFmtId="0" fontId="86" fillId="25" borderId="14" xfId="0" applyNumberFormat="1" applyFont="1" applyFill="1" applyBorder="1" applyAlignment="1">
      <alignment horizontal="center" vertical="center" wrapText="1"/>
    </xf>
    <xf numFmtId="0" fontId="141" fillId="0" borderId="0" xfId="0" applyFont="1" applyAlignment="1">
      <alignment horizontal="center"/>
    </xf>
    <xf numFmtId="0" fontId="79" fillId="24" borderId="0" xfId="0" applyFont="1" applyFill="1" applyAlignment="1">
      <alignment horizontal="left" wrapText="1"/>
    </xf>
    <xf numFmtId="0" fontId="79" fillId="0" borderId="29" xfId="0" applyFont="1" applyBorder="1" applyAlignment="1">
      <alignment horizontal="center" vertical="center"/>
    </xf>
    <xf numFmtId="0" fontId="79" fillId="24" borderId="36" xfId="0" applyFont="1" applyFill="1" applyBorder="1" applyAlignment="1">
      <alignment horizontal="left" wrapText="1"/>
    </xf>
    <xf numFmtId="0" fontId="83" fillId="24" borderId="0" xfId="0" applyFont="1" applyFill="1" applyBorder="1" applyAlignment="1">
      <alignment horizontal="center"/>
    </xf>
    <xf numFmtId="0" fontId="109" fillId="24" borderId="0" xfId="0" applyFont="1" applyFill="1" applyBorder="1" applyAlignment="1">
      <alignment horizontal="center"/>
    </xf>
    <xf numFmtId="0" fontId="86" fillId="25" borderId="35" xfId="0" applyFont="1" applyFill="1" applyBorder="1" applyAlignment="1">
      <alignment horizontal="center" vertical="center"/>
    </xf>
    <xf numFmtId="0" fontId="86" fillId="25" borderId="13" xfId="0" applyFont="1" applyFill="1" applyBorder="1" applyAlignment="1">
      <alignment horizontal="center" vertical="center"/>
    </xf>
    <xf numFmtId="176" fontId="86" fillId="25" borderId="34" xfId="0" applyNumberFormat="1" applyFont="1" applyFill="1" applyBorder="1" applyAlignment="1">
      <alignment horizontal="center" vertical="center" wrapText="1"/>
    </xf>
    <xf numFmtId="176" fontId="86" fillId="25" borderId="26" xfId="0" applyNumberFormat="1" applyFont="1" applyFill="1" applyBorder="1" applyAlignment="1">
      <alignment horizontal="center" vertical="center" wrapText="1"/>
    </xf>
    <xf numFmtId="0" fontId="145" fillId="24" borderId="0" xfId="154" applyFont="1" applyFill="1" applyBorder="1"/>
    <xf numFmtId="0" fontId="144" fillId="24" borderId="0" xfId="154" applyFont="1" applyFill="1" applyBorder="1"/>
    <xf numFmtId="182" fontId="143" fillId="0" borderId="0" xfId="154" applyNumberFormat="1" applyFont="1" applyBorder="1"/>
    <xf numFmtId="0" fontId="144" fillId="0" borderId="0" xfId="154" applyFont="1" applyBorder="1"/>
    <xf numFmtId="0" fontId="145" fillId="0" borderId="0" xfId="154" applyFont="1" applyBorder="1"/>
    <xf numFmtId="0" fontId="146" fillId="0" borderId="0" xfId="154" applyFont="1" applyBorder="1"/>
    <xf numFmtId="0" fontId="145" fillId="0" borderId="0" xfId="0" applyNumberFormat="1" applyFont="1" applyBorder="1" applyAlignment="1">
      <alignment horizontal="left" vertical="center" wrapText="1" indent="1"/>
    </xf>
    <xf numFmtId="3" fontId="145" fillId="0" borderId="0" xfId="0" applyNumberFormat="1" applyFont="1" applyBorder="1" applyAlignment="1">
      <alignment horizontal="right" vertical="center" indent="1"/>
    </xf>
    <xf numFmtId="10" fontId="145" fillId="0" borderId="0" xfId="0" applyNumberFormat="1" applyFont="1" applyBorder="1" applyAlignment="1">
      <alignment horizontal="right" vertical="center" indent="1"/>
    </xf>
    <xf numFmtId="0" fontId="144" fillId="0" borderId="0" xfId="0" applyNumberFormat="1" applyFont="1" applyBorder="1" applyAlignment="1">
      <alignment horizontal="center" vertical="center"/>
    </xf>
    <xf numFmtId="3" fontId="144" fillId="0" borderId="0" xfId="0" applyNumberFormat="1" applyFont="1" applyBorder="1" applyAlignment="1">
      <alignment horizontal="right" vertical="center" indent="1"/>
    </xf>
    <xf numFmtId="10" fontId="144" fillId="0" borderId="0" xfId="0" applyNumberFormat="1" applyFont="1" applyBorder="1" applyAlignment="1">
      <alignment horizontal="right" vertical="center" indent="1"/>
    </xf>
    <xf numFmtId="0" fontId="145" fillId="0" borderId="0" xfId="0" applyFont="1" applyBorder="1"/>
    <xf numFmtId="0" fontId="144" fillId="0" borderId="0" xfId="0" applyFont="1" applyBorder="1"/>
    <xf numFmtId="0" fontId="147" fillId="0" borderId="0" xfId="0" applyFont="1" applyBorder="1"/>
    <xf numFmtId="0" fontId="148" fillId="0" borderId="0" xfId="0" applyFont="1" applyBorder="1"/>
    <xf numFmtId="0" fontId="149" fillId="25" borderId="0" xfId="0" applyFont="1" applyFill="1" applyBorder="1" applyAlignment="1">
      <alignment horizontal="center" vertical="center"/>
    </xf>
    <xf numFmtId="179" fontId="149" fillId="0" borderId="0" xfId="0" applyNumberFormat="1" applyFont="1" applyBorder="1"/>
    <xf numFmtId="2" fontId="150" fillId="0" borderId="0" xfId="0" applyNumberFormat="1" applyFont="1" applyBorder="1" applyAlignment="1">
      <alignment horizontal="center"/>
    </xf>
    <xf numFmtId="2" fontId="149" fillId="0" borderId="0" xfId="0" applyNumberFormat="1" applyFont="1" applyBorder="1" applyAlignment="1">
      <alignment horizontal="center"/>
    </xf>
    <xf numFmtId="17" fontId="145" fillId="0" borderId="0" xfId="0" applyNumberFormat="1" applyFont="1" applyBorder="1"/>
    <xf numFmtId="2" fontId="145" fillId="0" borderId="0" xfId="0" applyNumberFormat="1" applyFont="1" applyBorder="1"/>
    <xf numFmtId="0" fontId="145" fillId="0" borderId="0" xfId="132" applyFont="1" applyAlignment="1">
      <alignment horizontal="center"/>
    </xf>
    <xf numFmtId="0" fontId="145" fillId="0" borderId="0" xfId="132" applyFont="1"/>
    <xf numFmtId="3" fontId="150" fillId="0" borderId="0" xfId="132" applyNumberFormat="1" applyFont="1"/>
    <xf numFmtId="0" fontId="151" fillId="0" borderId="0" xfId="132" applyFont="1"/>
    <xf numFmtId="172" fontId="145" fillId="0" borderId="0" xfId="132" applyNumberFormat="1" applyFont="1" applyAlignment="1">
      <alignment horizontal="center"/>
    </xf>
    <xf numFmtId="172" fontId="145" fillId="0" borderId="0" xfId="132" applyNumberFormat="1" applyFont="1"/>
    <xf numFmtId="3" fontId="145" fillId="0" borderId="0" xfId="132" applyNumberFormat="1" applyFont="1"/>
    <xf numFmtId="10" fontId="145" fillId="0" borderId="0" xfId="132" applyNumberFormat="1" applyFont="1"/>
    <xf numFmtId="4" fontId="145" fillId="0" borderId="0" xfId="132" applyNumberFormat="1" applyFont="1"/>
    <xf numFmtId="0" fontId="149" fillId="0" borderId="0" xfId="132" applyFont="1"/>
    <xf numFmtId="179" fontId="145" fillId="0" borderId="0" xfId="144" applyNumberFormat="1" applyFont="1" applyFill="1"/>
    <xf numFmtId="166" fontId="145" fillId="0" borderId="0" xfId="144" applyNumberFormat="1" applyFont="1" applyFill="1"/>
    <xf numFmtId="0" fontId="148" fillId="0" borderId="0" xfId="144" applyFont="1" applyFill="1"/>
    <xf numFmtId="0" fontId="145" fillId="0" borderId="0" xfId="144" applyFont="1" applyFill="1"/>
    <xf numFmtId="3" fontId="145" fillId="0" borderId="0" xfId="144" applyNumberFormat="1" applyFont="1" applyFill="1"/>
    <xf numFmtId="0" fontId="152" fillId="0" borderId="0" xfId="144" applyNumberFormat="1" applyFont="1" applyFill="1" applyAlignment="1">
      <alignment horizontal="center"/>
    </xf>
    <xf numFmtId="3" fontId="152" fillId="0" borderId="0" xfId="144" applyNumberFormat="1" applyFont="1" applyFill="1" applyAlignment="1"/>
    <xf numFmtId="3" fontId="152" fillId="0" borderId="18" xfId="144" applyNumberFormat="1" applyFont="1" applyFill="1" applyBorder="1" applyAlignment="1">
      <alignment horizontal="right"/>
    </xf>
    <xf numFmtId="0" fontId="152" fillId="0" borderId="28" xfId="144" applyNumberFormat="1" applyFont="1" applyFill="1" applyBorder="1" applyAlignment="1">
      <alignment horizontal="center"/>
    </xf>
    <xf numFmtId="3" fontId="152" fillId="0" borderId="47" xfId="144" applyNumberFormat="1" applyFont="1" applyFill="1" applyBorder="1" applyAlignment="1"/>
  </cellXfs>
  <cellStyles count="180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" xfId="7"/>
    <cellStyle name="20% - Énfasis1 2" xfId="8"/>
    <cellStyle name="20% - Énfasis2" xfId="9"/>
    <cellStyle name="20% - Énfasis2 2" xfId="10"/>
    <cellStyle name="20% - Énfasis3" xfId="11"/>
    <cellStyle name="20% - Énfasis3 2" xfId="12"/>
    <cellStyle name="20% - Énfasis4" xfId="13"/>
    <cellStyle name="20% - Énfasis4 2" xfId="14"/>
    <cellStyle name="20% - Énfasis5" xfId="15"/>
    <cellStyle name="20% - Énfasis5 2" xfId="16"/>
    <cellStyle name="20% - Énfasis6" xfId="17"/>
    <cellStyle name="20% - Énfasis6 2" xfId="18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40% - Énfasis1" xfId="25"/>
    <cellStyle name="40% - Énfasis1 2" xfId="26"/>
    <cellStyle name="40% - Énfasis2" xfId="27"/>
    <cellStyle name="40% - Énfasis2 2" xfId="28"/>
    <cellStyle name="40% - Énfasis3" xfId="29"/>
    <cellStyle name="40% - Énfasis3 2" xfId="30"/>
    <cellStyle name="40% - Énfasis4" xfId="31"/>
    <cellStyle name="40% - Énfasis4 2" xfId="32"/>
    <cellStyle name="40% - Énfasis5" xfId="33"/>
    <cellStyle name="40% - Énfasis5 2" xfId="34"/>
    <cellStyle name="40% - Énfasis6" xfId="35"/>
    <cellStyle name="40% - Énfasis6 2" xfId="36"/>
    <cellStyle name="60% - Accent1" xfId="37"/>
    <cellStyle name="60% - Accent2" xfId="38"/>
    <cellStyle name="60% - Accent3" xfId="39"/>
    <cellStyle name="60% - Accent4" xfId="40"/>
    <cellStyle name="60% - Accent5" xfId="41"/>
    <cellStyle name="60% - Accent6" xfId="42"/>
    <cellStyle name="60% - Énfasis1" xfId="43"/>
    <cellStyle name="60% - Énfasis1 2" xfId="44"/>
    <cellStyle name="60% - Énfasis2" xfId="45"/>
    <cellStyle name="60% - Énfasis2 2" xfId="46"/>
    <cellStyle name="60% - Énfasis3" xfId="47"/>
    <cellStyle name="60% - Énfasis3 2" xfId="48"/>
    <cellStyle name="60% - Énfasis4" xfId="49"/>
    <cellStyle name="60% - Énfasis4 2" xfId="50"/>
    <cellStyle name="60% - Énfasis5" xfId="51"/>
    <cellStyle name="60% - Énfasis5 2" xfId="52"/>
    <cellStyle name="60% - Énfasis6" xfId="53"/>
    <cellStyle name="60% - Énfasis6 2" xfId="54"/>
    <cellStyle name="Accent1" xfId="55"/>
    <cellStyle name="Accent2" xfId="56"/>
    <cellStyle name="Accent3" xfId="57"/>
    <cellStyle name="Accent4" xfId="58"/>
    <cellStyle name="Accent5" xfId="59"/>
    <cellStyle name="Accent6" xfId="60"/>
    <cellStyle name="Bad" xfId="61"/>
    <cellStyle name="Buena" xfId="62"/>
    <cellStyle name="Buena 2" xfId="63"/>
    <cellStyle name="Calculation" xfId="64"/>
    <cellStyle name="Cálculo" xfId="65"/>
    <cellStyle name="Cálculo 2" xfId="66"/>
    <cellStyle name="Celda de comprobación" xfId="67"/>
    <cellStyle name="Celda de comprobación 2" xfId="68"/>
    <cellStyle name="Celda vinculada" xfId="69"/>
    <cellStyle name="Celda vinculada 2" xfId="70"/>
    <cellStyle name="Check Cell" xfId="71"/>
    <cellStyle name="Encabezado 4" xfId="72"/>
    <cellStyle name="Encabezado 4 2" xfId="73"/>
    <cellStyle name="Énfasis1" xfId="74"/>
    <cellStyle name="Énfasis1 2" xfId="75"/>
    <cellStyle name="Énfasis2" xfId="76"/>
    <cellStyle name="Énfasis2 2" xfId="77"/>
    <cellStyle name="Énfasis3" xfId="78"/>
    <cellStyle name="Énfasis3 2" xfId="79"/>
    <cellStyle name="Énfasis4" xfId="80"/>
    <cellStyle name="Énfasis4 2" xfId="81"/>
    <cellStyle name="Énfasis5" xfId="82"/>
    <cellStyle name="Énfasis5 2" xfId="83"/>
    <cellStyle name="Énfasis6" xfId="84"/>
    <cellStyle name="Énfasis6 2" xfId="85"/>
    <cellStyle name="Entrada" xfId="86"/>
    <cellStyle name="Entrada 2" xfId="87"/>
    <cellStyle name="Euro" xfId="88"/>
    <cellStyle name="Explanatory Text" xfId="89"/>
    <cellStyle name="Good" xfId="90"/>
    <cellStyle name="Heading 1" xfId="91"/>
    <cellStyle name="Heading 2" xfId="92"/>
    <cellStyle name="Heading 3" xfId="93"/>
    <cellStyle name="Heading 4" xfId="94"/>
    <cellStyle name="Incorrecto" xfId="95"/>
    <cellStyle name="Incorrecto 2" xfId="96"/>
    <cellStyle name="Input" xfId="97"/>
    <cellStyle name="Linked Cell" xfId="98"/>
    <cellStyle name="Millares [0]" xfId="99" builtinId="6"/>
    <cellStyle name="Millares [0] 2" xfId="100"/>
    <cellStyle name="Millares [0] 3" xfId="101"/>
    <cellStyle name="Millares [0]_AFIPEN" xfId="102"/>
    <cellStyle name="Millares 2" xfId="103"/>
    <cellStyle name="Millares 2 2" xfId="104"/>
    <cellStyle name="Millares 2 2 2" xfId="105"/>
    <cellStyle name="Millares 2 3" xfId="106"/>
    <cellStyle name="Millares 2 3 2" xfId="107"/>
    <cellStyle name="Millares 2 3 2 2" xfId="108"/>
    <cellStyle name="Millares 2 3 2 2 2" xfId="109"/>
    <cellStyle name="Millares 2 3 2 3" xfId="110"/>
    <cellStyle name="Millares 2 3 3" xfId="111"/>
    <cellStyle name="Millares 2 4" xfId="112"/>
    <cellStyle name="Millares 2 4 2" xfId="113"/>
    <cellStyle name="Millares 2 5" xfId="114"/>
    <cellStyle name="Millares 2 6" xfId="115"/>
    <cellStyle name="Millares_Medias mensuales SERIE HISTORICA ACT ECONOMICA" xfId="116"/>
    <cellStyle name="Normal" xfId="0" builtinId="0"/>
    <cellStyle name="Normal 10" xfId="117"/>
    <cellStyle name="Normal 10 2" xfId="118"/>
    <cellStyle name="Normal 10 2 2" xfId="119"/>
    <cellStyle name="Normal 10 3" xfId="120"/>
    <cellStyle name="Normal 11" xfId="121"/>
    <cellStyle name="Normal 11 2" xfId="122"/>
    <cellStyle name="Normal 12" xfId="123"/>
    <cellStyle name="Normal 12 2" xfId="124"/>
    <cellStyle name="Normal 13" xfId="125"/>
    <cellStyle name="Normal 14" xfId="126"/>
    <cellStyle name="Normal 15" xfId="178"/>
    <cellStyle name="Normal 2" xfId="127"/>
    <cellStyle name="Normal 2 2" xfId="128"/>
    <cellStyle name="Normal 2 2 2" xfId="129"/>
    <cellStyle name="Normal 2 3" xfId="130"/>
    <cellStyle name="Normal 2 3 2" xfId="131"/>
    <cellStyle name="Normal 2 3 2 2" xfId="132"/>
    <cellStyle name="Normal 2 3 2 2 2" xfId="133"/>
    <cellStyle name="Normal 2 3 2 3" xfId="134"/>
    <cellStyle name="Normal 2 3 3" xfId="135"/>
    <cellStyle name="Normal 2 4" xfId="136"/>
    <cellStyle name="Normal 2 4 2" xfId="137"/>
    <cellStyle name="Normal 2 5" xfId="138"/>
    <cellStyle name="Normal 2 5 2" xfId="139"/>
    <cellStyle name="Normal 2 6" xfId="140"/>
    <cellStyle name="Normal 2 7" xfId="141"/>
    <cellStyle name="Normal 2 8" xfId="179"/>
    <cellStyle name="Normal 3" xfId="142"/>
    <cellStyle name="Normal 3 2" xfId="143"/>
    <cellStyle name="Normal 4" xfId="144"/>
    <cellStyle name="Normal 4 2" xfId="145"/>
    <cellStyle name="Normal 5" xfId="146"/>
    <cellStyle name="Normal 5 2" xfId="147"/>
    <cellStyle name="Normal 5 3" xfId="148"/>
    <cellStyle name="Normal 6" xfId="149"/>
    <cellStyle name="Normal 7" xfId="150"/>
    <cellStyle name="Normal 8" xfId="151"/>
    <cellStyle name="Normal 9" xfId="152"/>
    <cellStyle name="Normal 9 2" xfId="153"/>
    <cellStyle name="Normal_afiliaultimo FIN DE MES" xfId="154"/>
    <cellStyle name="Normal_AFIPEN" xfId="155"/>
    <cellStyle name="Normal_Medias mensuales SERIE HISTORICA ACT ECONOMICA" xfId="156"/>
    <cellStyle name="Notas" xfId="157"/>
    <cellStyle name="Notas 2" xfId="158"/>
    <cellStyle name="Note" xfId="159"/>
    <cellStyle name="Output" xfId="160"/>
    <cellStyle name="Porcentaje 2" xfId="161"/>
    <cellStyle name="Salida" xfId="162"/>
    <cellStyle name="Salida 2" xfId="163"/>
    <cellStyle name="Texto de advertencia" xfId="164"/>
    <cellStyle name="Texto de advertencia 2" xfId="165"/>
    <cellStyle name="Texto explicativo" xfId="166"/>
    <cellStyle name="Texto explicativo 2" xfId="167"/>
    <cellStyle name="Title" xfId="168"/>
    <cellStyle name="Título" xfId="169"/>
    <cellStyle name="Título 1" xfId="170"/>
    <cellStyle name="Título 1 2" xfId="171"/>
    <cellStyle name="Título 2" xfId="172"/>
    <cellStyle name="Título 2 2" xfId="173"/>
    <cellStyle name="Título 3" xfId="174"/>
    <cellStyle name="Título 3 2" xfId="175"/>
    <cellStyle name="Título 4" xfId="176"/>
    <cellStyle name="Warning Text" xfId="177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50"/>
      <c:rotY val="26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"/>
          <c:y val="0.20384645366077594"/>
          <c:w val="1"/>
          <c:h val="0.6361490563156684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2D050"/>
              </a:solidFill>
              <a:ln w="12700">
                <a:solidFill>
                  <a:schemeClr val="bg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9FE-41BB-96B5-36724DF06B14}"/>
              </c:ext>
            </c:extLst>
          </c:dPt>
          <c:dPt>
            <c:idx val="1"/>
            <c:bubble3D val="0"/>
            <c:spPr>
              <a:solidFill>
                <a:srgbClr val="FF5757"/>
              </a:solidFill>
              <a:ln w="12700">
                <a:solidFill>
                  <a:schemeClr val="bg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9FE-41BB-96B5-36724DF06B14}"/>
              </c:ext>
            </c:extLst>
          </c:dPt>
          <c:dLbls>
            <c:dLbl>
              <c:idx val="0"/>
              <c:layout>
                <c:manualLayout>
                  <c:x val="5.7136384303772833E-3"/>
                  <c:y val="0.1975789729694335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9FE-41BB-96B5-36724DF06B14}"/>
                </c:ext>
              </c:extLst>
            </c:dLbl>
            <c:dLbl>
              <c:idx val="1"/>
              <c:layout>
                <c:manualLayout>
                  <c:x val="-1.3569311319343347E-2"/>
                  <c:y val="-0.2418752397017875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FE-41BB-96B5-36724DF06B14}"/>
                </c:ext>
              </c:extLst>
            </c:dLbl>
            <c:numFmt formatCode="0.00%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8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genero!#REF!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genero!#REF!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4-A9FE-41BB-96B5-36724DF06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88-4B66-9B95-5CA749641D98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88-4B66-9B95-5CA749641D98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88-4B66-9B95-5CA749641D98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88-4B66-9B95-5CA749641D98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88-4B66-9B95-5CA749641D98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88-4B66-9B95-5CA749641D98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88-4B66-9B95-5CA749641D98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88-4B66-9B95-5CA749641D98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88-4B66-9B95-5CA749641D98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88-4B66-9B95-5CA749641D98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88-4B66-9B95-5CA749641D98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88-4B66-9B95-5CA749641D9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C-0C88-4B66-9B95-5CA749641D98}"/>
            </c:ext>
          </c:extLst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88-4B66-9B95-5CA749641D98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88-4B66-9B95-5CA749641D98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88-4B66-9B95-5CA749641D98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88-4B66-9B95-5CA749641D98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88-4B66-9B95-5CA749641D98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88-4B66-9B95-5CA749641D98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88-4B66-9B95-5CA749641D98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88-4B66-9B95-5CA749641D98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88-4B66-9B95-5CA749641D98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88-4B66-9B95-5CA749641D98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88-4B66-9B95-5CA749641D98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88-4B66-9B95-5CA749641D98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200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0C88-4B66-9B95-5CA749641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180366720"/>
        <c:axId val="180298880"/>
      </c:lineChart>
      <c:catAx>
        <c:axId val="180366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0298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0298880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0366720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3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5BD-467E-8695-35BD0BAFA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80331648"/>
        <c:axId val="180333184"/>
      </c:barChart>
      <c:catAx>
        <c:axId val="18033164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0333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033318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8033164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AC-4ACC-908D-BE6F8EAF733D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AC-4ACC-908D-BE6F8EAF733D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AC-4ACC-908D-BE6F8EAF733D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AC-4ACC-908D-BE6F8EAF733D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AC-4ACC-908D-BE6F8EAF733D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AC-4ACC-908D-BE6F8EAF733D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AC-4ACC-908D-BE6F8EAF733D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AC-4ACC-908D-BE6F8EAF733D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AC-4ACC-908D-BE6F8EAF733D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AC-4ACC-908D-BE6F8EAF733D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AC-4ACC-908D-BE6F8EAF733D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AC-4ACC-908D-BE6F8EAF733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C-A0AC-4ACC-908D-BE6F8EAF7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180530560"/>
        <c:axId val="180442240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AC-4ACC-908D-BE6F8EAF733D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AC-4ACC-908D-BE6F8EAF733D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AC-4ACC-908D-BE6F8EAF733D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AC-4ACC-908D-BE6F8EAF733D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AC-4ACC-908D-BE6F8EAF733D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AC-4ACC-908D-BE6F8EAF733D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AC-4ACC-908D-BE6F8EAF733D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AC-4ACC-908D-BE6F8EAF733D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AC-4ACC-908D-BE6F8EAF733D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AC-4ACC-908D-BE6F8EAF733D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AC-4ACC-908D-BE6F8EAF733D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AC-4ACC-908D-BE6F8EAF733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A0AC-4ACC-908D-BE6F8EAF7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180443776"/>
        <c:axId val="180449664"/>
      </c:lineChart>
      <c:catAx>
        <c:axId val="180530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04422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0442240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0530560"/>
        <c:crosses val="autoZero"/>
        <c:crossBetween val="between"/>
      </c:valAx>
      <c:catAx>
        <c:axId val="180443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80449664"/>
        <c:crosses val="autoZero"/>
        <c:auto val="1"/>
        <c:lblAlgn val="ctr"/>
        <c:lblOffset val="100"/>
        <c:noMultiLvlLbl val="0"/>
      </c:catAx>
      <c:valAx>
        <c:axId val="18044966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one"/>
        <c:crossAx val="180443776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85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8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54D-481F-A3B9-685008468330}"/>
            </c:ext>
          </c:extLst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54D-481F-A3B9-685008468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558464"/>
        <c:axId val="180572544"/>
      </c:lineChart>
      <c:catAx>
        <c:axId val="1805584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0572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05725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05584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15-4B1F-A75E-27046AB3DDF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15-4B1F-A75E-27046AB3DDF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15-4B1F-A75E-27046AB3DDF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15-4B1F-A75E-27046AB3DDF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15-4B1F-A75E-27046AB3DDF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15-4B1F-A75E-27046AB3DDF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15-4B1F-A75E-27046AB3DDF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15-4B1F-A75E-27046AB3DDF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15-4B1F-A75E-27046AB3DDF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15-4B1F-A75E-27046AB3DDF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15-4B1F-A75E-27046AB3DDF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15-4B1F-A75E-27046AB3DDF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15-4B1F-A75E-27046AB3DDF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415-4B1F-A75E-27046AB3D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5499008"/>
        <c:axId val="185214080"/>
      </c:barChart>
      <c:catAx>
        <c:axId val="1854990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85214080"/>
        <c:crosses val="autoZero"/>
        <c:auto val="0"/>
        <c:lblAlgn val="ctr"/>
        <c:lblOffset val="100"/>
        <c:noMultiLvlLbl val="0"/>
      </c:catAx>
      <c:valAx>
        <c:axId val="1852140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854990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FA-487A-91F8-613ACC8F55A3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FA-487A-91F8-613ACC8F55A3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FA-487A-91F8-613ACC8F55A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FA-487A-91F8-613ACC8F55A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FA-487A-91F8-613ACC8F55A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FA-487A-91F8-613ACC8F55A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FA-487A-91F8-613ACC8F55A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FA-487A-91F8-613ACC8F55A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FA-487A-91F8-613ACC8F55A3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FA-487A-91F8-613ACC8F55A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FA-487A-91F8-613ACC8F55A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98FA-487A-91F8-613ACC8F5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5260288"/>
        <c:axId val="185278464"/>
      </c:barChart>
      <c:catAx>
        <c:axId val="1852602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85278464"/>
        <c:crosses val="autoZero"/>
        <c:auto val="1"/>
        <c:lblAlgn val="ctr"/>
        <c:lblOffset val="100"/>
        <c:noMultiLvlLbl val="0"/>
      </c:catAx>
      <c:valAx>
        <c:axId val="18527846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852602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86-46A9-9C24-E76C6C4B6BC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86-46A9-9C24-E76C6C4B6BC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86-46A9-9C24-E76C6C4B6BC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86-46A9-9C24-E76C6C4B6BC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86-46A9-9C24-E76C6C4B6BC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86-46A9-9C24-E76C6C4B6BC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86-46A9-9C24-E76C6C4B6BC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86-46A9-9C24-E76C6C4B6BC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86-46A9-9C24-E76C6C4B6BC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86-46A9-9C24-E76C6C4B6BC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86-46A9-9C24-E76C6C4B6BC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86-46A9-9C24-E76C6C4B6BC5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86-46A9-9C24-E76C6C4B6BC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B086-46A9-9C24-E76C6C4B6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5308288"/>
        <c:axId val="185309824"/>
      </c:barChart>
      <c:catAx>
        <c:axId val="1853082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85309824"/>
        <c:crosses val="autoZero"/>
        <c:auto val="0"/>
        <c:lblAlgn val="ctr"/>
        <c:lblOffset val="100"/>
        <c:noMultiLvlLbl val="0"/>
      </c:catAx>
      <c:valAx>
        <c:axId val="18530982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853082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04A-42BB-859E-C66D49153E7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4A-42BB-859E-C66D49153E7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4A-42BB-859E-C66D49153E7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4A-42BB-859E-C66D49153E7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4A-42BB-859E-C66D49153E7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4A-42BB-859E-C66D49153E7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4A-42BB-859E-C66D49153E7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4A-42BB-859E-C66D49153E7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4A-42BB-859E-C66D49153E7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4A-42BB-859E-C66D49153E7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4A-42BB-859E-C66D49153E7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4A-42BB-859E-C66D49153E7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4A-42BB-859E-C66D49153E7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4A-42BB-859E-C66D49153E7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04A-42BB-859E-C66D49153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5717120"/>
        <c:axId val="185718656"/>
      </c:barChart>
      <c:catAx>
        <c:axId val="1857171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85718656"/>
        <c:crosses val="autoZero"/>
        <c:auto val="1"/>
        <c:lblAlgn val="ctr"/>
        <c:lblOffset val="100"/>
        <c:noMultiLvlLbl val="0"/>
      </c:catAx>
      <c:valAx>
        <c:axId val="1857186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857171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89-44E9-974A-A40DB32272B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89-44E9-974A-A40DB32272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89-44E9-974A-A40DB32272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89-44E9-974A-A40DB32272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89-44E9-974A-A40DB32272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89-44E9-974A-A40DB32272B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89-44E9-974A-A40DB32272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89-44E9-974A-A40DB32272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89-44E9-974A-A40DB32272B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89-44E9-974A-A40DB32272B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89-44E9-974A-A40DB32272B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89-44E9-974A-A40DB32272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89-44E9-974A-A40DB32272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CA89-44E9-974A-A40DB3227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5932800"/>
        <c:axId val="185946880"/>
      </c:barChart>
      <c:catAx>
        <c:axId val="185932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85946880"/>
        <c:crosses val="autoZero"/>
        <c:auto val="0"/>
        <c:lblAlgn val="ctr"/>
        <c:lblOffset val="100"/>
        <c:noMultiLvlLbl val="0"/>
      </c:catAx>
      <c:valAx>
        <c:axId val="1859468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85932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AF-4CAD-8832-F1884C644B1F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AF-4CAD-8832-F1884C644B1F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AF-4CAD-8832-F1884C644B1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AF-4CAD-8832-F1884C644B1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AF-4CAD-8832-F1884C644B1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AF-4CAD-8832-F1884C644B1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AF-4CAD-8832-F1884C644B1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AF-4CAD-8832-F1884C644B1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AF-4CAD-8832-F1884C644B1F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AF-4CAD-8832-F1884C644B1F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AF-4CAD-8832-F1884C644B1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18AF-4CAD-8832-F1884C644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009472"/>
        <c:axId val="186011008"/>
      </c:barChart>
      <c:catAx>
        <c:axId val="1860094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86011008"/>
        <c:crosses val="autoZero"/>
        <c:auto val="1"/>
        <c:lblAlgn val="ctr"/>
        <c:lblOffset val="100"/>
        <c:noMultiLvlLbl val="0"/>
      </c:catAx>
      <c:valAx>
        <c:axId val="186011008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8600947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95-42A7-9094-086C9581BF1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95-42A7-9094-086C9581BF1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95-42A7-9094-086C9581BF1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95-42A7-9094-086C9581BF1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95-42A7-9094-086C9581BF1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95-42A7-9094-086C9581BF1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95-42A7-9094-086C9581BF1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95-42A7-9094-086C9581BF1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95-42A7-9094-086C9581BF1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95-42A7-9094-086C9581BF13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95-42A7-9094-086C9581BF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genero!$D$266:$D$278</c:f>
              <c:numCache>
                <c:formatCode>mmm\-yy</c:formatCode>
                <c:ptCount val="13"/>
                <c:pt idx="0">
                  <c:v>40269</c:v>
                </c:pt>
                <c:pt idx="1">
                  <c:v>40299</c:v>
                </c:pt>
                <c:pt idx="2">
                  <c:v>40330</c:v>
                </c:pt>
                <c:pt idx="3">
                  <c:v>40360</c:v>
                </c:pt>
                <c:pt idx="4">
                  <c:v>40391</c:v>
                </c:pt>
                <c:pt idx="5">
                  <c:v>40422</c:v>
                </c:pt>
                <c:pt idx="6">
                  <c:v>40452</c:v>
                </c:pt>
                <c:pt idx="7">
                  <c:v>40483</c:v>
                </c:pt>
                <c:pt idx="8">
                  <c:v>40513</c:v>
                </c:pt>
                <c:pt idx="9">
                  <c:v>40544</c:v>
                </c:pt>
                <c:pt idx="10">
                  <c:v>40575</c:v>
                </c:pt>
                <c:pt idx="11">
                  <c:v>40603</c:v>
                </c:pt>
                <c:pt idx="12">
                  <c:v>40634</c:v>
                </c:pt>
              </c:numCache>
            </c:numRef>
          </c:cat>
          <c:val>
            <c:numRef>
              <c:f>genero!$E$266:$E$278</c:f>
              <c:numCache>
                <c:formatCode>0.00</c:formatCode>
                <c:ptCount val="13"/>
                <c:pt idx="0">
                  <c:v>-0.46216336319812967</c:v>
                </c:pt>
                <c:pt idx="1">
                  <c:v>-0.26214738984437247</c:v>
                </c:pt>
                <c:pt idx="2">
                  <c:v>-0.15618348312091257</c:v>
                </c:pt>
                <c:pt idx="3">
                  <c:v>-0.13911340444033726</c:v>
                </c:pt>
                <c:pt idx="4">
                  <c:v>-0.14457618471102762</c:v>
                </c:pt>
                <c:pt idx="5">
                  <c:v>6.3287526443673414E-2</c:v>
                </c:pt>
                <c:pt idx="6">
                  <c:v>6.6446523677015534E-2</c:v>
                </c:pt>
                <c:pt idx="7">
                  <c:v>3.4041803629605738E-2</c:v>
                </c:pt>
                <c:pt idx="8">
                  <c:v>7.4284336502543624E-2</c:v>
                </c:pt>
                <c:pt idx="9">
                  <c:v>-3.6337053904988608</c:v>
                </c:pt>
                <c:pt idx="10">
                  <c:v>-3.4687447665918398</c:v>
                </c:pt>
                <c:pt idx="11">
                  <c:v>-3.3778912653380786</c:v>
                </c:pt>
                <c:pt idx="12">
                  <c:v>-3.3219592980586015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195-42A7-9094-086C9581B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477888"/>
        <c:axId val="179487872"/>
      </c:lineChart>
      <c:dateAx>
        <c:axId val="17947788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79487872"/>
        <c:crosses val="autoZero"/>
        <c:auto val="1"/>
        <c:lblOffset val="100"/>
        <c:baseTimeUnit val="months"/>
      </c:dateAx>
      <c:valAx>
        <c:axId val="17948787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7947788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F8-40A4-BCA1-FC461AA1A92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F8-40A4-BCA1-FC461AA1A92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F8-40A4-BCA1-FC461AA1A92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F8-40A4-BCA1-FC461AA1A92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F8-40A4-BCA1-FC461AA1A92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F8-40A4-BCA1-FC461AA1A92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F8-40A4-BCA1-FC461AA1A92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F8-40A4-BCA1-FC461AA1A92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F8-40A4-BCA1-FC461AA1A92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F8-40A4-BCA1-FC461AA1A92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F8-40A4-BCA1-FC461AA1A92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F8-40A4-BCA1-FC461AA1A92B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F8-40A4-BCA1-FC461AA1A92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0CF8-40A4-BCA1-FC461AA1A9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069760"/>
        <c:axId val="186071296"/>
      </c:barChart>
      <c:catAx>
        <c:axId val="18606976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86071296"/>
        <c:crosses val="autoZero"/>
        <c:auto val="0"/>
        <c:lblAlgn val="ctr"/>
        <c:lblOffset val="100"/>
        <c:noMultiLvlLbl val="0"/>
      </c:catAx>
      <c:valAx>
        <c:axId val="18607129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8606976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510-47F4-AC0E-F9FC0D17F72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10-47F4-AC0E-F9FC0D17F72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10-47F4-AC0E-F9FC0D17F72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10-47F4-AC0E-F9FC0D17F72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10-47F4-AC0E-F9FC0D17F72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10-47F4-AC0E-F9FC0D17F72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10-47F4-AC0E-F9FC0D17F72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10-47F4-AC0E-F9FC0D17F72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10-47F4-AC0E-F9FC0D17F72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10-47F4-AC0E-F9FC0D17F72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10-47F4-AC0E-F9FC0D17F72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10-47F4-AC0E-F9FC0D17F72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10-47F4-AC0E-F9FC0D17F72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10-47F4-AC0E-F9FC0D17F72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510-47F4-AC0E-F9FC0D17F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134528"/>
        <c:axId val="186136064"/>
      </c:barChart>
      <c:catAx>
        <c:axId val="1861345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86136064"/>
        <c:crosses val="autoZero"/>
        <c:auto val="1"/>
        <c:lblAlgn val="ctr"/>
        <c:lblOffset val="100"/>
        <c:noMultiLvlLbl val="0"/>
      </c:catAx>
      <c:valAx>
        <c:axId val="18613606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8613452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32030237077083"/>
          <c:y val="3.9837259043451756E-2"/>
          <c:w val="0.87851507687590202"/>
          <c:h val="0.72458174105225182"/>
        </c:manualLayout>
      </c:layout>
      <c:barChart>
        <c:barDir val="col"/>
        <c:grouping val="stacked"/>
        <c:varyColors val="0"/>
        <c:ser>
          <c:idx val="0"/>
          <c:order val="0"/>
          <c:invertIfNegative val="0"/>
          <c:dLbls>
            <c:dLbl>
              <c:idx val="0"/>
              <c:layout>
                <c:manualLayout>
                  <c:x val="-4.0697581052013482E-3"/>
                  <c:y val="-3.734951691842699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D6A-4757-B163-0406631F58C2}"/>
                </c:ext>
              </c:extLst>
            </c:dLbl>
            <c:dLbl>
              <c:idx val="1"/>
              <c:layout>
                <c:manualLayout>
                  <c:x val="-1.0830771207268153E-3"/>
                  <c:y val="-5.387233114401641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6A-4757-B163-0406631F58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mbria"/>
                    <a:ea typeface="Cambria"/>
                    <a:cs typeface="Cambri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admon!#REF!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admon!#REF!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admon!#REF!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7D6A-4757-B163-0406631F58C2}"/>
            </c:ext>
          </c:extLst>
        </c:ser>
        <c:ser>
          <c:idx val="1"/>
          <c:order val="1"/>
          <c:invertIfNegative val="0"/>
          <c:dLbls>
            <c:dLbl>
              <c:idx val="0"/>
              <c:layout>
                <c:manualLayout>
                  <c:x val="6.9326631758930002E-4"/>
                  <c:y val="3.533250390048586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6A-4757-B163-0406631F58C2}"/>
                </c:ext>
              </c:extLst>
            </c:dLbl>
            <c:dLbl>
              <c:idx val="1"/>
              <c:layout>
                <c:manualLayout>
                  <c:x val="-1.1484798893682705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6A-4757-B163-0406631F58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mbria"/>
                    <a:ea typeface="Cambria"/>
                    <a:cs typeface="Cambri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admon!#REF!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admon!#REF!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admon!#REF!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5-7D6A-4757-B163-0406631F58C2}"/>
            </c:ext>
          </c:extLst>
        </c:ser>
        <c:ser>
          <c:idx val="2"/>
          <c:order val="2"/>
          <c:invertIfNegative val="0"/>
          <c:dLbls>
            <c:dLbl>
              <c:idx val="1"/>
              <c:layout>
                <c:manualLayout>
                  <c:x val="4.5413791818306086E-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6A-4757-B163-0406631F58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mbria"/>
                    <a:ea typeface="Cambria"/>
                    <a:cs typeface="Cambri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admon!#REF!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admon!#REF!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admon!#REF!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7-7D6A-4757-B163-0406631F5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6841728"/>
        <c:axId val="186855808"/>
      </c:barChart>
      <c:catAx>
        <c:axId val="186841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mbria"/>
                <a:ea typeface="Cambria"/>
                <a:cs typeface="Cambria"/>
              </a:defRPr>
            </a:pPr>
            <a:endParaRPr lang="es-ES"/>
          </a:p>
        </c:txPr>
        <c:crossAx val="186855808"/>
        <c:crosses val="autoZero"/>
        <c:auto val="1"/>
        <c:lblAlgn val="ctr"/>
        <c:lblOffset val="100"/>
        <c:noMultiLvlLbl val="1"/>
      </c:catAx>
      <c:valAx>
        <c:axId val="186855808"/>
        <c:scaling>
          <c:orientation val="minMax"/>
          <c:max val="1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mbria"/>
                <a:ea typeface="Cambria"/>
                <a:cs typeface="Cambria"/>
              </a:defRPr>
            </a:pPr>
            <a:endParaRPr lang="es-ES"/>
          </a:p>
        </c:txPr>
        <c:crossAx val="1868417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6.3051804307580409E-2"/>
          <c:y val="0.88889070990036756"/>
          <c:w val="0.82597863642930391"/>
          <c:h val="7.4074225825030662E-2"/>
        </c:manualLayout>
      </c:layout>
      <c:overlay val="0"/>
      <c:txPr>
        <a:bodyPr/>
        <a:lstStyle/>
        <a:p>
          <a:pPr>
            <a:defRPr sz="845" b="1" i="0" u="none" strike="noStrike" baseline="0">
              <a:solidFill>
                <a:srgbClr val="000000"/>
              </a:solidFill>
              <a:latin typeface="Cambria"/>
              <a:ea typeface="Cambria"/>
              <a:cs typeface="Cambria"/>
            </a:defRPr>
          </a:pPr>
          <a:endParaRPr lang="es-ES"/>
        </a:p>
      </c:txPr>
    </c:legend>
    <c:plotVisOnly val="1"/>
    <c:dispBlanksAs val="gap"/>
    <c:showDLblsOverMax val="0"/>
  </c:chart>
  <c:spPr>
    <a:scene3d>
      <a:camera prst="orthographicFront"/>
      <a:lightRig rig="threePt" dir="t"/>
    </a:scene3d>
    <a:sp3d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mbria"/>
          <a:ea typeface="Cambria"/>
          <a:cs typeface="Cambria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87-49E5-B68B-DBEC2796FABC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87-49E5-B68B-DBEC2796FABC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87-49E5-B68B-DBEC2796FABC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87-49E5-B68B-DBEC2796FABC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87-49E5-B68B-DBEC2796FABC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87-49E5-B68B-DBEC2796FABC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87-49E5-B68B-DBEC2796FABC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87-49E5-B68B-DBEC2796FABC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87-49E5-B68B-DBEC2796FABC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87-49E5-B68B-DBEC2796FABC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87-49E5-B68B-DBEC2796FABC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87-49E5-B68B-DBEC2796FAB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C-EE87-49E5-B68B-DBEC2796FABC}"/>
            </c:ext>
          </c:extLst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87-49E5-B68B-DBEC2796FABC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87-49E5-B68B-DBEC2796FABC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87-49E5-B68B-DBEC2796FABC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87-49E5-B68B-DBEC2796FABC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87-49E5-B68B-DBEC2796FABC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87-49E5-B68B-DBEC2796FABC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87-49E5-B68B-DBEC2796FABC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87-49E5-B68B-DBEC2796FABC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87-49E5-B68B-DBEC2796FABC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87-49E5-B68B-DBEC2796FABC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87-49E5-B68B-DBEC2796FABC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87-49E5-B68B-DBEC2796FABC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EE87-49E5-B68B-DBEC2796F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187208064"/>
        <c:axId val="187209600"/>
      </c:lineChart>
      <c:catAx>
        <c:axId val="18720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7209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7209600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7208064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3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B2E2-4DBF-83D7-B749FCA55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87074432"/>
        <c:axId val="187075968"/>
      </c:barChart>
      <c:catAx>
        <c:axId val="1870744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70759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70759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8707443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F4-4F5B-B713-AB60C9F9414D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F4-4F5B-B713-AB60C9F9414D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F4-4F5B-B713-AB60C9F9414D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F4-4F5B-B713-AB60C9F9414D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F4-4F5B-B713-AB60C9F9414D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F4-4F5B-B713-AB60C9F9414D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F4-4F5B-B713-AB60C9F9414D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F4-4F5B-B713-AB60C9F9414D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F4-4F5B-B713-AB60C9F9414D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F4-4F5B-B713-AB60C9F9414D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F4-4F5B-B713-AB60C9F9414D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F4-4F5B-B713-AB60C9F9414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C-C4F4-4F5B-B713-AB60C9F94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187110144"/>
        <c:axId val="187111296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F4-4F5B-B713-AB60C9F9414D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F4-4F5B-B713-AB60C9F9414D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F4-4F5B-B713-AB60C9F9414D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F4-4F5B-B713-AB60C9F9414D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F4-4F5B-B713-AB60C9F9414D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F4-4F5B-B713-AB60C9F9414D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F4-4F5B-B713-AB60C9F9414D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F4-4F5B-B713-AB60C9F9414D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F4-4F5B-B713-AB60C9F9414D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F4-4F5B-B713-AB60C9F9414D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F4-4F5B-B713-AB60C9F9414D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F4-4F5B-B713-AB60C9F9414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C4F4-4F5B-B713-AB60C9F94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187112832"/>
        <c:axId val="187143296"/>
      </c:lineChart>
      <c:catAx>
        <c:axId val="187110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7111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7111296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7110144"/>
        <c:crosses val="autoZero"/>
        <c:crossBetween val="between"/>
      </c:valAx>
      <c:catAx>
        <c:axId val="18711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87143296"/>
        <c:crosses val="autoZero"/>
        <c:auto val="1"/>
        <c:lblAlgn val="ctr"/>
        <c:lblOffset val="100"/>
        <c:noMultiLvlLbl val="0"/>
      </c:catAx>
      <c:valAx>
        <c:axId val="187143296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one"/>
        <c:crossAx val="187112832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85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8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E94-467A-B964-03DAFA231D9A}"/>
            </c:ext>
          </c:extLst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E94-467A-B964-03DAFA231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166080"/>
        <c:axId val="187303040"/>
      </c:lineChart>
      <c:catAx>
        <c:axId val="18716608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7303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73030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71660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15-4530-816C-CD49C35955BB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15-4530-816C-CD49C35955BB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15-4530-816C-CD49C35955BB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15-4530-816C-CD49C35955BB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15-4530-816C-CD49C35955BB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15-4530-816C-CD49C35955BB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15-4530-816C-CD49C35955BB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15-4530-816C-CD49C35955BB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15-4530-816C-CD49C35955BB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15-4530-816C-CD49C35955BB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15-4530-816C-CD49C35955BB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15-4530-816C-CD49C35955B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C-2515-4530-816C-CD49C35955BB}"/>
            </c:ext>
          </c:extLst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15-4530-816C-CD49C35955BB}"/>
                </c:ext>
              </c:extLst>
            </c:dLbl>
            <c:dLbl>
              <c:idx val="1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15-4530-816C-CD49C35955BB}"/>
                </c:ext>
              </c:extLst>
            </c:dLbl>
            <c:dLbl>
              <c:idx val="2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15-4530-816C-CD49C35955BB}"/>
                </c:ext>
              </c:extLst>
            </c:dLbl>
            <c:dLbl>
              <c:idx val="3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15-4530-816C-CD49C35955BB}"/>
                </c:ext>
              </c:extLst>
            </c:dLbl>
            <c:dLbl>
              <c:idx val="4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15-4530-816C-CD49C35955BB}"/>
                </c:ext>
              </c:extLst>
            </c:dLbl>
            <c:dLbl>
              <c:idx val="5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15-4530-816C-CD49C35955BB}"/>
                </c:ext>
              </c:extLst>
            </c:dLbl>
            <c:dLbl>
              <c:idx val="6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15-4530-816C-CD49C35955BB}"/>
                </c:ext>
              </c:extLst>
            </c:dLbl>
            <c:dLbl>
              <c:idx val="7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15-4530-816C-CD49C35955BB}"/>
                </c:ext>
              </c:extLst>
            </c:dLbl>
            <c:dLbl>
              <c:idx val="8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15-4530-816C-CD49C35955BB}"/>
                </c:ext>
              </c:extLst>
            </c:dLbl>
            <c:dLbl>
              <c:idx val="9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15-4530-816C-CD49C35955BB}"/>
                </c:ext>
              </c:extLst>
            </c:dLbl>
            <c:dLbl>
              <c:idx val="1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15-4530-816C-CD49C35955BB}"/>
                </c:ext>
              </c:extLst>
            </c:dLbl>
            <c:dLbl>
              <c:idx val="11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15-4530-816C-CD49C35955BB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2515-4530-816C-CD49C3595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187449344"/>
        <c:axId val="187450880"/>
      </c:lineChart>
      <c:catAx>
        <c:axId val="187449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7450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7450880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7449344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8C3-4375-BB92-6F0184C05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87483648"/>
        <c:axId val="187485184"/>
      </c:barChart>
      <c:catAx>
        <c:axId val="18748364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7485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748518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8748364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77-4E19-BC9F-9759EA0BC83C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77-4E19-BC9F-9759EA0BC83C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77-4E19-BC9F-9759EA0BC83C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77-4E19-BC9F-9759EA0BC83C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77-4E19-BC9F-9759EA0BC83C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77-4E19-BC9F-9759EA0BC83C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77-4E19-BC9F-9759EA0BC83C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77-4E19-BC9F-9759EA0BC83C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77-4E19-BC9F-9759EA0BC83C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77-4E19-BC9F-9759EA0BC83C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77-4E19-BC9F-9759EA0BC83C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77-4E19-BC9F-9759EA0BC83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C-AD77-4E19-BC9F-9759EA0BC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190574592"/>
        <c:axId val="190576128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77-4E19-BC9F-9759EA0BC83C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77-4E19-BC9F-9759EA0BC83C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77-4E19-BC9F-9759EA0BC83C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77-4E19-BC9F-9759EA0BC83C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77-4E19-BC9F-9759EA0BC83C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77-4E19-BC9F-9759EA0BC83C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77-4E19-BC9F-9759EA0BC83C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77-4E19-BC9F-9759EA0BC83C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77-4E19-BC9F-9759EA0BC83C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77-4E19-BC9F-9759EA0BC83C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77-4E19-BC9F-9759EA0BC83C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77-4E19-BC9F-9759EA0BC83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AD77-4E19-BC9F-9759EA0BC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190577664"/>
        <c:axId val="190214912"/>
      </c:lineChart>
      <c:catAx>
        <c:axId val="190574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0576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0576128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0574592"/>
        <c:crosses val="autoZero"/>
        <c:crossBetween val="between"/>
      </c:valAx>
      <c:catAx>
        <c:axId val="190577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90214912"/>
        <c:crosses val="autoZero"/>
        <c:auto val="1"/>
        <c:lblAlgn val="ctr"/>
        <c:lblOffset val="100"/>
        <c:noMultiLvlLbl val="0"/>
      </c:catAx>
      <c:valAx>
        <c:axId val="190214912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one"/>
        <c:crossAx val="190577664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85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8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depthPercent val="100"/>
      <c:rAngAx val="0"/>
      <c:perspective val="0"/>
    </c:view3D>
    <c:floor>
      <c:thickness val="0"/>
    </c:floor>
    <c:sideWall>
      <c:thickness val="0"/>
      <c:spPr>
        <a:noFill/>
        <a:ln w="3175">
          <a:solidFill>
            <a:srgbClr val="000000"/>
          </a:solidFill>
          <a:prstDash val="solid"/>
        </a:ln>
      </c:spPr>
    </c:sideWall>
    <c:backWall>
      <c:thickness val="0"/>
      <c:spPr>
        <a:noFill/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0479055959079833"/>
          <c:y val="5.0691377313013493E-2"/>
          <c:w val="0.87824468990383364"/>
          <c:h val="0.8617534143212296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extranjeros!$D$234</c:f>
              <c:strCache>
                <c:ptCount val="1"/>
                <c:pt idx="0">
                  <c:v>EXTRANJEROS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extranjeros!$C$235:$C$242</c:f>
              <c:strCache>
                <c:ptCount val="8"/>
                <c:pt idx="0">
                  <c:v>DICIEMBRE 05</c:v>
                </c:pt>
                <c:pt idx="1">
                  <c:v>DICIEMBRE 06</c:v>
                </c:pt>
                <c:pt idx="2">
                  <c:v>DICIEMBRE 07</c:v>
                </c:pt>
                <c:pt idx="3">
                  <c:v>DICIEMBRE 08</c:v>
                </c:pt>
                <c:pt idx="4">
                  <c:v>DICIEMBRE 09</c:v>
                </c:pt>
                <c:pt idx="5">
                  <c:v>DICIEMBRE 10</c:v>
                </c:pt>
                <c:pt idx="6">
                  <c:v>DICIEMBRE 11</c:v>
                </c:pt>
                <c:pt idx="7">
                  <c:v>ABRIL 2012</c:v>
                </c:pt>
              </c:strCache>
            </c:strRef>
          </c:cat>
          <c:val>
            <c:numRef>
              <c:f>extranjeros!$D$235:$D$242</c:f>
              <c:numCache>
                <c:formatCode>#,##0</c:formatCode>
                <c:ptCount val="8"/>
                <c:pt idx="0">
                  <c:v>1725530</c:v>
                </c:pt>
                <c:pt idx="1">
                  <c:v>1867644</c:v>
                </c:pt>
                <c:pt idx="2">
                  <c:v>2033036</c:v>
                </c:pt>
                <c:pt idx="3">
                  <c:v>1938631.94</c:v>
                </c:pt>
                <c:pt idx="4">
                  <c:v>1848046.94</c:v>
                </c:pt>
                <c:pt idx="5">
                  <c:v>1814978.78</c:v>
                </c:pt>
                <c:pt idx="6">
                  <c:v>1738922.35</c:v>
                </c:pt>
                <c:pt idx="7">
                  <c:v>1708578.7136842108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8A-4DA0-B201-D52A49751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shape val="box"/>
        <c:axId val="179623040"/>
        <c:axId val="179624576"/>
        <c:axId val="0"/>
      </c:bar3DChart>
      <c:catAx>
        <c:axId val="17962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Gill Sans"/>
                <a:ea typeface="Gill Sans"/>
                <a:cs typeface="Gill Sans"/>
              </a:defRPr>
            </a:pPr>
            <a:endParaRPr lang="es-ES"/>
          </a:p>
        </c:txPr>
        <c:crossAx val="1796245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9624576"/>
        <c:scaling>
          <c:orientation val="minMax"/>
          <c:max val="2500000"/>
          <c:min val="5000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Gill Sans"/>
                <a:ea typeface="Gill Sans"/>
                <a:cs typeface="Gill Sans"/>
              </a:defRPr>
            </a:pPr>
            <a:endParaRPr lang="es-ES"/>
          </a:p>
        </c:txPr>
        <c:crossAx val="179623040"/>
        <c:crosses val="autoZero"/>
        <c:crossBetween val="between"/>
        <c:majorUnit val="25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.5" footer="0.5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5DE-4DC1-BDCE-191DB128F17C}"/>
            </c:ext>
          </c:extLst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5DE-4DC1-BDCE-191DB128F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245888"/>
        <c:axId val="190448384"/>
      </c:lineChart>
      <c:catAx>
        <c:axId val="19024588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0448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04483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024588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76-4BFA-8251-1B33959A00B6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76-4BFA-8251-1B33959A00B6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76-4BFA-8251-1B33959A00B6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76-4BFA-8251-1B33959A00B6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76-4BFA-8251-1B33959A00B6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76-4BFA-8251-1B33959A00B6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76-4BFA-8251-1B33959A00B6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76-4BFA-8251-1B33959A00B6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76-4BFA-8251-1B33959A00B6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76-4BFA-8251-1B33959A00B6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76-4BFA-8251-1B33959A00B6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76-4BFA-8251-1B33959A00B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C-5376-4BFA-8251-1B33959A00B6}"/>
            </c:ext>
          </c:extLst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76-4BFA-8251-1B33959A00B6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76-4BFA-8251-1B33959A00B6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76-4BFA-8251-1B33959A00B6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76-4BFA-8251-1B33959A00B6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76-4BFA-8251-1B33959A00B6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76-4BFA-8251-1B33959A00B6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76-4BFA-8251-1B33959A00B6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76-4BFA-8251-1B33959A00B6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76-4BFA-8251-1B33959A00B6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376-4BFA-8251-1B33959A00B6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376-4BFA-8251-1B33959A00B6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376-4BFA-8251-1B33959A00B6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5376-4BFA-8251-1B33959A0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190581376"/>
        <c:axId val="190603648"/>
      </c:lineChart>
      <c:catAx>
        <c:axId val="190581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0603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0603648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0581376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3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F89A-45B6-84A4-21168F087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90640512"/>
        <c:axId val="190642048"/>
      </c:barChart>
      <c:catAx>
        <c:axId val="1906405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0642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06420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9064051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31-40BD-9598-F61999C445DA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31-40BD-9598-F61999C445DA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31-40BD-9598-F61999C445DA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31-40BD-9598-F61999C445DA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31-40BD-9598-F61999C445DA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31-40BD-9598-F61999C445DA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31-40BD-9598-F61999C445DA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31-40BD-9598-F61999C445D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31-40BD-9598-F61999C445DA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31-40BD-9598-F61999C445DA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31-40BD-9598-F61999C445DA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31-40BD-9598-F61999C445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C-3631-40BD-9598-F61999C44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190925440"/>
        <c:axId val="190943616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31-40BD-9598-F61999C445DA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31-40BD-9598-F61999C445DA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31-40BD-9598-F61999C445DA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31-40BD-9598-F61999C445DA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31-40BD-9598-F61999C445DA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31-40BD-9598-F61999C445DA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31-40BD-9598-F61999C445DA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31-40BD-9598-F61999C445D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31-40BD-9598-F61999C445DA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31-40BD-9598-F61999C445DA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31-40BD-9598-F61999C445DA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31-40BD-9598-F61999C445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3631-40BD-9598-F61999C44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190945152"/>
        <c:axId val="190946688"/>
      </c:lineChart>
      <c:catAx>
        <c:axId val="190925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0943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0943616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0925440"/>
        <c:crosses val="autoZero"/>
        <c:crossBetween val="between"/>
      </c:valAx>
      <c:catAx>
        <c:axId val="1909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90946688"/>
        <c:crosses val="autoZero"/>
        <c:auto val="1"/>
        <c:lblAlgn val="ctr"/>
        <c:lblOffset val="100"/>
        <c:noMultiLvlLbl val="0"/>
      </c:catAx>
      <c:valAx>
        <c:axId val="190946688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one"/>
        <c:crossAx val="190945152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85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8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D13-4613-A8FF-0922612B3E51}"/>
            </c:ext>
          </c:extLst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D13-4613-A8FF-0922612B3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809984"/>
        <c:axId val="190811520"/>
      </c:lineChart>
      <c:catAx>
        <c:axId val="1908099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08115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08115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080998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B8-4754-810E-97026DB17F80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8-4754-810E-97026DB17F80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8-4754-810E-97026DB17F80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8-4754-810E-97026DB17F80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8-4754-810E-97026DB17F80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8-4754-810E-97026DB17F80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8-4754-810E-97026DB17F80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8-4754-810E-97026DB17F80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8-4754-810E-97026DB17F80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8-4754-810E-97026DB17F80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8-4754-810E-97026DB17F80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8-4754-810E-97026DB17F8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C-D7B8-4754-810E-97026DB17F80}"/>
            </c:ext>
          </c:extLst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8-4754-810E-97026DB17F80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B8-4754-810E-97026DB17F80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B8-4754-810E-97026DB17F80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B8-4754-810E-97026DB17F80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B8-4754-810E-97026DB17F80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B8-4754-810E-97026DB17F80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B8-4754-810E-97026DB17F80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B8-4754-810E-97026DB17F80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B8-4754-810E-97026DB17F80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B8-4754-810E-97026DB17F80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B8-4754-810E-97026DB17F80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B8-4754-810E-97026DB17F80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D7B8-4754-810E-97026DB17F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190891520"/>
        <c:axId val="190893056"/>
      </c:lineChart>
      <c:catAx>
        <c:axId val="190891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0893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0893056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0891520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E6A-492C-BD3A-6EC6CD100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91011840"/>
        <c:axId val="191013632"/>
      </c:barChart>
      <c:catAx>
        <c:axId val="19101184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10136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10136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9101184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9B-45D8-A89B-2BFAFDA40670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9B-45D8-A89B-2BFAFDA40670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9B-45D8-A89B-2BFAFDA40670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9B-45D8-A89B-2BFAFDA40670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9B-45D8-A89B-2BFAFDA40670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9B-45D8-A89B-2BFAFDA40670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9B-45D8-A89B-2BFAFDA40670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9B-45D8-A89B-2BFAFDA40670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9B-45D8-A89B-2BFAFDA40670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9B-45D8-A89B-2BFAFDA40670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9B-45D8-A89B-2BFAFDA40670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9B-45D8-A89B-2BFAFDA4067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C-7B9B-45D8-A89B-2BFAFDA40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191186432"/>
        <c:axId val="191187968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9B-45D8-A89B-2BFAFDA40670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9B-45D8-A89B-2BFAFDA40670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9B-45D8-A89B-2BFAFDA40670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9B-45D8-A89B-2BFAFDA40670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9B-45D8-A89B-2BFAFDA40670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9B-45D8-A89B-2BFAFDA40670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9B-45D8-A89B-2BFAFDA40670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9B-45D8-A89B-2BFAFDA40670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9B-45D8-A89B-2BFAFDA40670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B9B-45D8-A89B-2BFAFDA40670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9B-45D8-A89B-2BFAFDA40670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B9B-45D8-A89B-2BFAFDA4067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7B9B-45D8-A89B-2BFAFDA40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191202048"/>
        <c:axId val="191203584"/>
      </c:lineChart>
      <c:catAx>
        <c:axId val="191186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11879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1187968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1186432"/>
        <c:crosses val="autoZero"/>
        <c:crossBetween val="between"/>
      </c:valAx>
      <c:catAx>
        <c:axId val="191202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91203584"/>
        <c:crosses val="autoZero"/>
        <c:auto val="1"/>
        <c:lblAlgn val="ctr"/>
        <c:lblOffset val="100"/>
        <c:noMultiLvlLbl val="0"/>
      </c:catAx>
      <c:valAx>
        <c:axId val="19120358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one"/>
        <c:crossAx val="191202048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85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8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297-4166-9A70-FD39F9418DCC}"/>
            </c:ext>
          </c:extLst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297-4166-9A70-FD39F9418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251200"/>
        <c:axId val="191252736"/>
      </c:lineChart>
      <c:catAx>
        <c:axId val="19125120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1252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12527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125120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05-4B7E-84B0-198BDE7F0801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05-4B7E-84B0-198BDE7F0801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05-4B7E-84B0-198BDE7F0801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05-4B7E-84B0-198BDE7F0801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05-4B7E-84B0-198BDE7F0801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05-4B7E-84B0-198BDE7F0801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05-4B7E-84B0-198BDE7F0801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05-4B7E-84B0-198BDE7F080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05-4B7E-84B0-198BDE7F0801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05-4B7E-84B0-198BDE7F0801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05-4B7E-84B0-198BDE7F0801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05-4B7E-84B0-198BDE7F080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C-7F05-4B7E-84B0-198BDE7F0801}"/>
            </c:ext>
          </c:extLst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05-4B7E-84B0-198BDE7F0801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05-4B7E-84B0-198BDE7F0801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05-4B7E-84B0-198BDE7F0801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05-4B7E-84B0-198BDE7F0801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05-4B7E-84B0-198BDE7F0801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05-4B7E-84B0-198BDE7F0801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05-4B7E-84B0-198BDE7F0801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05-4B7E-84B0-198BDE7F080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05-4B7E-84B0-198BDE7F0801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05-4B7E-84B0-198BDE7F0801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05-4B7E-84B0-198BDE7F0801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05-4B7E-84B0-198BDE7F0801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7F05-4B7E-84B0-198BDE7F0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191517056"/>
        <c:axId val="191518592"/>
      </c:lineChart>
      <c:catAx>
        <c:axId val="19151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1518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1518592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1517056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extranjeros!$D$315:$G$315</c:f>
              <c:strCache>
                <c:ptCount val="4"/>
                <c:pt idx="0">
                  <c:v>general</c:v>
                </c:pt>
                <c:pt idx="1">
                  <c:v>autónomos</c:v>
                </c:pt>
                <c:pt idx="2">
                  <c:v>resto regímes</c:v>
                </c:pt>
                <c:pt idx="3">
                  <c:v>total</c:v>
                </c:pt>
              </c:strCache>
            </c:strRef>
          </c:cat>
          <c:val>
            <c:numRef>
              <c:f>extranjeros!$D$316:$G$316</c:f>
              <c:numCache>
                <c:formatCode>#,##0\ \ </c:formatCode>
                <c:ptCount val="4"/>
                <c:pt idx="0">
                  <c:v>1396627.67</c:v>
                </c:pt>
                <c:pt idx="1">
                  <c:v>217776.08000000002</c:v>
                </c:pt>
                <c:pt idx="2">
                  <c:v>0</c:v>
                </c:pt>
                <c:pt idx="3">
                  <c:v>4558.72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84-42C1-BCE8-C22888020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9509504"/>
        <c:axId val="179519488"/>
      </c:barChart>
      <c:catAx>
        <c:axId val="17950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79519488"/>
        <c:crosses val="autoZero"/>
        <c:auto val="1"/>
        <c:lblAlgn val="ctr"/>
        <c:lblOffset val="100"/>
        <c:noMultiLvlLbl val="0"/>
      </c:catAx>
      <c:valAx>
        <c:axId val="179519488"/>
        <c:scaling>
          <c:orientation val="minMax"/>
        </c:scaling>
        <c:delete val="0"/>
        <c:axPos val="l"/>
        <c:majorGridlines/>
        <c:numFmt formatCode="#,##0\ \ 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7950950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83CE-4040-A44E-7B0D4FC34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91395712"/>
        <c:axId val="191397248"/>
      </c:barChart>
      <c:catAx>
        <c:axId val="1913957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1397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13972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9139571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09-4349-B98A-4FDEB0936144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09-4349-B98A-4FDEB0936144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09-4349-B98A-4FDEB0936144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09-4349-B98A-4FDEB0936144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09-4349-B98A-4FDEB0936144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09-4349-B98A-4FDEB0936144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09-4349-B98A-4FDEB0936144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09-4349-B98A-4FDEB0936144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09-4349-B98A-4FDEB0936144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09-4349-B98A-4FDEB0936144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09-4349-B98A-4FDEB0936144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09-4349-B98A-4FDEB093614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C-0309-4349-B98A-4FDEB0936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191668608"/>
        <c:axId val="191670144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09-4349-B98A-4FDEB0936144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09-4349-B98A-4FDEB0936144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09-4349-B98A-4FDEB0936144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09-4349-B98A-4FDEB0936144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09-4349-B98A-4FDEB0936144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09-4349-B98A-4FDEB0936144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09-4349-B98A-4FDEB0936144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09-4349-B98A-4FDEB0936144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09-4349-B98A-4FDEB0936144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09-4349-B98A-4FDEB0936144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09-4349-B98A-4FDEB0936144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09-4349-B98A-4FDEB093614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0309-4349-B98A-4FDEB0936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191671680"/>
        <c:axId val="191444096"/>
      </c:lineChart>
      <c:catAx>
        <c:axId val="191668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1670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1670144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1668608"/>
        <c:crosses val="autoZero"/>
        <c:crossBetween val="between"/>
      </c:valAx>
      <c:catAx>
        <c:axId val="191671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91444096"/>
        <c:crosses val="autoZero"/>
        <c:auto val="1"/>
        <c:lblAlgn val="ctr"/>
        <c:lblOffset val="100"/>
        <c:noMultiLvlLbl val="0"/>
      </c:catAx>
      <c:valAx>
        <c:axId val="191444096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one"/>
        <c:crossAx val="191671680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85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8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ADC-4488-807B-6CDFC1C24F1A}"/>
            </c:ext>
          </c:extLst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ADC-4488-807B-6CDFC1C24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475072"/>
        <c:axId val="191485056"/>
      </c:lineChart>
      <c:catAx>
        <c:axId val="191475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1485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14850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1475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DC-4B07-B818-8118F3D144EE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DC-4B07-B818-8118F3D144EE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DC-4B07-B818-8118F3D144EE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DC-4B07-B818-8118F3D144EE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DC-4B07-B818-8118F3D144EE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DC-4B07-B818-8118F3D144EE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DC-4B07-B818-8118F3D144EE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DC-4B07-B818-8118F3D144EE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DC-4B07-B818-8118F3D144EE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DC-4B07-B818-8118F3D144EE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DC-4B07-B818-8118F3D144EE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DC-4B07-B818-8118F3D144E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C-FDDC-4B07-B818-8118F3D144EE}"/>
            </c:ext>
          </c:extLst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DC-4B07-B818-8118F3D144EE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DC-4B07-B818-8118F3D144EE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DC-4B07-B818-8118F3D144EE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DC-4B07-B818-8118F3D144EE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DC-4B07-B818-8118F3D144EE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DC-4B07-B818-8118F3D144EE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DC-4B07-B818-8118F3D144EE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DC-4B07-B818-8118F3D144EE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DC-4B07-B818-8118F3D144EE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DC-4B07-B818-8118F3D144EE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DDC-4B07-B818-8118F3D144EE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DDC-4B07-B818-8118F3D144E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FDDC-4B07-B818-8118F3D14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191622144"/>
        <c:axId val="191730432"/>
      </c:lineChart>
      <c:catAx>
        <c:axId val="191622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1730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1730432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1622144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1AC-423F-86F8-FD5700FC5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91755008"/>
        <c:axId val="191756544"/>
      </c:barChart>
      <c:catAx>
        <c:axId val="191755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1756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175654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9175500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00-45B7-8503-0189A47E12A6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00-45B7-8503-0189A47E12A6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00-45B7-8503-0189A47E12A6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00-45B7-8503-0189A47E12A6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00-45B7-8503-0189A47E12A6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00-45B7-8503-0189A47E12A6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00-45B7-8503-0189A47E12A6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00-45B7-8503-0189A47E12A6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00-45B7-8503-0189A47E12A6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00-45B7-8503-0189A47E12A6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00-45B7-8503-0189A47E12A6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00-45B7-8503-0189A47E12A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C-AB00-45B7-8503-0189A47E1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191962112"/>
        <c:axId val="192004864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00-45B7-8503-0189A47E12A6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00-45B7-8503-0189A47E12A6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00-45B7-8503-0189A47E12A6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00-45B7-8503-0189A47E12A6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00-45B7-8503-0189A47E12A6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00-45B7-8503-0189A47E12A6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00-45B7-8503-0189A47E12A6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00-45B7-8503-0189A47E12A6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00-45B7-8503-0189A47E12A6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00-45B7-8503-0189A47E12A6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00-45B7-8503-0189A47E12A6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00-45B7-8503-0189A47E12A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AB00-45B7-8503-0189A47E1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192006400"/>
        <c:axId val="192008192"/>
      </c:lineChart>
      <c:catAx>
        <c:axId val="191962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2004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2004864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1962112"/>
        <c:crosses val="autoZero"/>
        <c:crossBetween val="between"/>
      </c:valAx>
      <c:catAx>
        <c:axId val="192006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92008192"/>
        <c:crosses val="autoZero"/>
        <c:auto val="1"/>
        <c:lblAlgn val="ctr"/>
        <c:lblOffset val="100"/>
        <c:noMultiLvlLbl val="0"/>
      </c:catAx>
      <c:valAx>
        <c:axId val="192008192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one"/>
        <c:crossAx val="192006400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85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8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20F-4D25-8803-3CA93429C64E}"/>
            </c:ext>
          </c:extLst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20F-4D25-8803-3CA93429C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846656"/>
        <c:axId val="191856640"/>
      </c:lineChart>
      <c:catAx>
        <c:axId val="1918466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18566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18566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184665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17-430D-84F6-11CA83A63690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17-430D-84F6-11CA83A6369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17-430D-84F6-11CA83A6369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17-430D-84F6-11CA83A6369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17-430D-84F6-11CA83A6369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17-430D-84F6-11CA83A63690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17-430D-84F6-11CA83A6369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17-430D-84F6-11CA83A6369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17-430D-84F6-11CA83A63690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17-430D-84F6-11CA83A63690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17-430D-84F6-11CA83A63690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17-430D-84F6-11CA83A63690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17-430D-84F6-11CA83A6369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517-430D-84F6-11CA83A63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2020864"/>
        <c:axId val="192022400"/>
      </c:barChart>
      <c:catAx>
        <c:axId val="1920208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92022400"/>
        <c:crosses val="autoZero"/>
        <c:auto val="0"/>
        <c:lblAlgn val="ctr"/>
        <c:lblOffset val="100"/>
        <c:noMultiLvlLbl val="0"/>
      </c:catAx>
      <c:valAx>
        <c:axId val="19202240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920208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8A-4E37-9811-56DA4208C7F2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8A-4E37-9811-56DA4208C7F2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8A-4E37-9811-56DA4208C7F2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8A-4E37-9811-56DA4208C7F2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8A-4E37-9811-56DA4208C7F2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8A-4E37-9811-56DA4208C7F2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8A-4E37-9811-56DA4208C7F2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8A-4E37-9811-56DA4208C7F2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8A-4E37-9811-56DA4208C7F2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8A-4E37-9811-56DA4208C7F2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8A-4E37-9811-56DA4208C7F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B28A-4E37-9811-56DA4208C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2080896"/>
        <c:axId val="192111360"/>
      </c:barChart>
      <c:catAx>
        <c:axId val="19208089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92111360"/>
        <c:crosses val="autoZero"/>
        <c:auto val="1"/>
        <c:lblAlgn val="ctr"/>
        <c:lblOffset val="100"/>
        <c:noMultiLvlLbl val="0"/>
      </c:catAx>
      <c:valAx>
        <c:axId val="192111360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9208089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32-4DD8-AB03-8C0A4915E3B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32-4DD8-AB03-8C0A4915E3B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32-4DD8-AB03-8C0A4915E3B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32-4DD8-AB03-8C0A4915E3B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32-4DD8-AB03-8C0A4915E3B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32-4DD8-AB03-8C0A4915E3B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32-4DD8-AB03-8C0A4915E3B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32-4DD8-AB03-8C0A4915E3B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32-4DD8-AB03-8C0A4915E3B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32-4DD8-AB03-8C0A4915E3B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32-4DD8-AB03-8C0A4915E3B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32-4DD8-AB03-8C0A4915E3BC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32-4DD8-AB03-8C0A4915E3B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C832-4DD8-AB03-8C0A4915E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2141184"/>
        <c:axId val="192142720"/>
      </c:barChart>
      <c:catAx>
        <c:axId val="1921411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92142720"/>
        <c:crosses val="autoZero"/>
        <c:auto val="0"/>
        <c:lblAlgn val="ctr"/>
        <c:lblOffset val="100"/>
        <c:noMultiLvlLbl val="0"/>
      </c:catAx>
      <c:valAx>
        <c:axId val="19214272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9214118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extranjeros!$D$234</c:f>
              <c:strCache>
                <c:ptCount val="1"/>
                <c:pt idx="0">
                  <c:v>EXTRANJEROS</c:v>
                </c:pt>
              </c:strCache>
            </c:strRef>
          </c:tx>
          <c:spPr>
            <a:ln w="53975"/>
          </c:spPr>
          <c:marker>
            <c:symbol val="none"/>
          </c:marker>
          <c:cat>
            <c:strRef>
              <c:f>extranjeros!$C$235:$C$241</c:f>
              <c:strCache>
                <c:ptCount val="7"/>
                <c:pt idx="0">
                  <c:v>DICIEMBRE 05</c:v>
                </c:pt>
                <c:pt idx="1">
                  <c:v>DICIEMBRE 06</c:v>
                </c:pt>
                <c:pt idx="2">
                  <c:v>DICIEMBRE 07</c:v>
                </c:pt>
                <c:pt idx="3">
                  <c:v>DICIEMBRE 08</c:v>
                </c:pt>
                <c:pt idx="4">
                  <c:v>DICIEMBRE 09</c:v>
                </c:pt>
                <c:pt idx="5">
                  <c:v>DICIEMBRE 10</c:v>
                </c:pt>
                <c:pt idx="6">
                  <c:v>DICIEMBRE 11</c:v>
                </c:pt>
              </c:strCache>
            </c:strRef>
          </c:cat>
          <c:val>
            <c:numRef>
              <c:f>extranjeros!$D$235:$D$241</c:f>
              <c:numCache>
                <c:formatCode>#,##0</c:formatCode>
                <c:ptCount val="7"/>
                <c:pt idx="0">
                  <c:v>1725530</c:v>
                </c:pt>
                <c:pt idx="1">
                  <c:v>1867644</c:v>
                </c:pt>
                <c:pt idx="2">
                  <c:v>2033036</c:v>
                </c:pt>
                <c:pt idx="3">
                  <c:v>1938631.94</c:v>
                </c:pt>
                <c:pt idx="4">
                  <c:v>1848046.94</c:v>
                </c:pt>
                <c:pt idx="5">
                  <c:v>1814978.78</c:v>
                </c:pt>
                <c:pt idx="6">
                  <c:v>1738922.35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30-47B0-B0E8-FEBD51E26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551616"/>
        <c:axId val="179553408"/>
      </c:lineChart>
      <c:catAx>
        <c:axId val="179551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79553408"/>
        <c:crosses val="autoZero"/>
        <c:auto val="1"/>
        <c:lblAlgn val="ctr"/>
        <c:lblOffset val="100"/>
        <c:noMultiLvlLbl val="0"/>
      </c:catAx>
      <c:valAx>
        <c:axId val="179553408"/>
        <c:scaling>
          <c:orientation val="minMax"/>
          <c:min val="15000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79551616"/>
        <c:crosses val="autoZero"/>
        <c:crossBetween val="between"/>
        <c:majorUnit val="100000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1BC-4D14-BF49-318DD9CFA6E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BC-4D14-BF49-318DD9CFA6E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BC-4D14-BF49-318DD9CFA6E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BC-4D14-BF49-318DD9CFA6E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BC-4D14-BF49-318DD9CFA6E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BC-4D14-BF49-318DD9CFA6E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BC-4D14-BF49-318DD9CFA6E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BC-4D14-BF49-318DD9CFA6E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BC-4D14-BF49-318DD9CFA6E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BC-4D14-BF49-318DD9CFA6E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BC-4D14-BF49-318DD9CFA6E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BC-4D14-BF49-318DD9CFA6E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BC-4D14-BF49-318DD9CFA6E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BC-4D14-BF49-318DD9CFA6E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51BC-4D14-BF49-318DD9CFA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2291968"/>
        <c:axId val="192293504"/>
      </c:barChart>
      <c:catAx>
        <c:axId val="192291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92293504"/>
        <c:crosses val="autoZero"/>
        <c:auto val="1"/>
        <c:lblAlgn val="ctr"/>
        <c:lblOffset val="100"/>
        <c:noMultiLvlLbl val="0"/>
      </c:catAx>
      <c:valAx>
        <c:axId val="192293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92291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8D-4423-A0FA-01610474212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8D-4423-A0FA-01610474212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8D-4423-A0FA-01610474212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8D-4423-A0FA-01610474212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8D-4423-A0FA-01610474212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8D-4423-A0FA-01610474212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8D-4423-A0FA-01610474212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8D-4423-A0FA-01610474212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8D-4423-A0FA-01610474212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8D-4423-A0FA-01610474212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8D-4423-A0FA-01610474212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8D-4423-A0FA-01610474212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8D-4423-A0FA-01610474212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58D-4423-A0FA-016104742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5194880"/>
        <c:axId val="195196416"/>
      </c:barChart>
      <c:catAx>
        <c:axId val="19519488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95196416"/>
        <c:crosses val="autoZero"/>
        <c:auto val="0"/>
        <c:lblAlgn val="ctr"/>
        <c:lblOffset val="100"/>
        <c:noMultiLvlLbl val="0"/>
      </c:catAx>
      <c:valAx>
        <c:axId val="19519641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9519488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08-443D-9B8A-75400308B4FC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08-443D-9B8A-75400308B4FC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08-443D-9B8A-75400308B4F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08-443D-9B8A-75400308B4F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08-443D-9B8A-75400308B4F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08-443D-9B8A-75400308B4F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08-443D-9B8A-75400308B4F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08-443D-9B8A-75400308B4F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08-443D-9B8A-75400308B4FC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08-443D-9B8A-75400308B4FC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08-443D-9B8A-75400308B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CA08-443D-9B8A-75400308B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5271296"/>
        <c:axId val="195277184"/>
      </c:barChart>
      <c:catAx>
        <c:axId val="19527129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95277184"/>
        <c:crosses val="autoZero"/>
        <c:auto val="1"/>
        <c:lblAlgn val="ctr"/>
        <c:lblOffset val="100"/>
        <c:noMultiLvlLbl val="0"/>
      </c:catAx>
      <c:valAx>
        <c:axId val="19527718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9527129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CB-4463-875E-44F9E2AFDD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CB-4463-875E-44F9E2AFDD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CB-4463-875E-44F9E2AFDD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CB-4463-875E-44F9E2AFDD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CB-4463-875E-44F9E2AFDD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CB-4463-875E-44F9E2AFDD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CB-4463-875E-44F9E2AFDD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CB-4463-875E-44F9E2AFDD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CB-4463-875E-44F9E2AFDD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CB-4463-875E-44F9E2AFDD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CB-4463-875E-44F9E2AFDD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CB-4463-875E-44F9E2AFDD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CB-4463-875E-44F9E2AFDD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32CB-4463-875E-44F9E2AFD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2374272"/>
        <c:axId val="192375808"/>
      </c:barChart>
      <c:catAx>
        <c:axId val="192374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92375808"/>
        <c:crosses val="autoZero"/>
        <c:auto val="0"/>
        <c:lblAlgn val="ctr"/>
        <c:lblOffset val="100"/>
        <c:noMultiLvlLbl val="0"/>
      </c:catAx>
      <c:valAx>
        <c:axId val="1923758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9237427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787-4091-AA40-A0A79F55EEE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87-4091-AA40-A0A79F55EEE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87-4091-AA40-A0A79F55EEE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87-4091-AA40-A0A79F55EEE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87-4091-AA40-A0A79F55EEE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87-4091-AA40-A0A79F55EEE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87-4091-AA40-A0A79F55EEE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87-4091-AA40-A0A79F55EEE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87-4091-AA40-A0A79F55EEE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87-4091-AA40-A0A79F55EEE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87-4091-AA40-A0A79F55EEE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87-4091-AA40-A0A79F55EEE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87-4091-AA40-A0A79F55EEE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87-4091-AA40-A0A79F55EEE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787-4091-AA40-A0A79F55E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5392256"/>
        <c:axId val="195393792"/>
      </c:barChart>
      <c:catAx>
        <c:axId val="1953922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95393792"/>
        <c:crosses val="autoZero"/>
        <c:auto val="1"/>
        <c:lblAlgn val="ctr"/>
        <c:lblOffset val="100"/>
        <c:noMultiLvlLbl val="0"/>
      </c:catAx>
      <c:valAx>
        <c:axId val="1953937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953922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485554986386061E-2"/>
          <c:y val="1.2745447825446029E-2"/>
          <c:w val="0.93701635368456648"/>
          <c:h val="0.9103055265571569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ln w="63500">
              <a:noFill/>
              <a:prstDash val="solid"/>
            </a:ln>
            <a:effectLst/>
          </c:spPr>
          <c:invertIfNegative val="0"/>
          <c:dLbls>
            <c:dLbl>
              <c:idx val="20"/>
              <c:layout>
                <c:manualLayout>
                  <c:x val="-2.5104328392854348E-2"/>
                  <c:y val="-4.3412031883915507E-2"/>
                </c:manualLayout>
              </c:layout>
              <c:spPr/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Cambria"/>
                      <a:ea typeface="Cambria"/>
                      <a:cs typeface="Cambria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3A-44FC-841E-B62DDEE6C4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mbria"/>
                    <a:ea typeface="Cambria"/>
                    <a:cs typeface="Cambri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afpen!$J$27:$J$107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afpen!$I$27:$I$107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E53A-44FC-841E-B62DDEE6C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9"/>
        <c:axId val="1767680"/>
        <c:axId val="178987008"/>
      </c:barChart>
      <c:catAx>
        <c:axId val="176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mbria"/>
                <a:ea typeface="Cambria"/>
                <a:cs typeface="Cambria"/>
              </a:defRPr>
            </a:pPr>
            <a:endParaRPr lang="es-ES"/>
          </a:p>
        </c:txPr>
        <c:crossAx val="178987008"/>
        <c:crosses val="autoZero"/>
        <c:auto val="1"/>
        <c:lblAlgn val="ctr"/>
        <c:lblOffset val="100"/>
        <c:noMultiLvlLbl val="0"/>
      </c:catAx>
      <c:valAx>
        <c:axId val="178987008"/>
        <c:scaling>
          <c:orientation val="minMax"/>
          <c:max val="3"/>
          <c:min val="1.5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#,##0.0_ ;\-#,##0.0\ " sourceLinked="0"/>
        <c:majorTickMark val="out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mbria"/>
                <a:ea typeface="Cambria"/>
                <a:cs typeface="Cambria"/>
              </a:defRPr>
            </a:pPr>
            <a:endParaRPr lang="es-ES"/>
          </a:p>
        </c:txPr>
        <c:crossAx val="1767680"/>
        <c:crosses val="autoZero"/>
        <c:crossBetween val="between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mbria"/>
          <a:ea typeface="Cambria"/>
          <a:cs typeface="Cambria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-3" verticalDpi="300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632077334544792E-2"/>
          <c:y val="4.6332079087479001E-2"/>
          <c:w val="0.95310362831111761"/>
          <c:h val="0.86486547629974275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21"/>
              <c:layout>
                <c:manualLayout>
                  <c:x val="-1.8454881402411263E-2"/>
                  <c:y val="5.537873873105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B9-42E3-BF46-F7E52B39C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afpen!$J$11:$J$40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afpen!$I$11:$I$40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A0B9-42E3-BF46-F7E52B39C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032064"/>
        <c:axId val="179033600"/>
      </c:lineChart>
      <c:catAx>
        <c:axId val="179032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1" i="0" u="none" strike="noStrike" baseline="0">
                <a:solidFill>
                  <a:srgbClr val="000000"/>
                </a:solidFill>
                <a:latin typeface="Gill Sans"/>
                <a:ea typeface="Gill Sans"/>
                <a:cs typeface="Gill Sans"/>
              </a:defRPr>
            </a:pPr>
            <a:endParaRPr lang="es-ES"/>
          </a:p>
        </c:txPr>
        <c:crossAx val="179033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9033600"/>
        <c:scaling>
          <c:orientation val="minMax"/>
          <c:max val="3"/>
          <c:min val="1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0_ ;\-#,##0.00\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9032064"/>
        <c:crosses val="autoZero"/>
        <c:crossBetween val="between"/>
        <c:majorUnit val="0.2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2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FC-4741-804F-F118C6CBA399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FC-4741-804F-F118C6CBA399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FC-4741-804F-F118C6CBA399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FC-4741-804F-F118C6CBA399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FC-4741-804F-F118C6CBA399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FC-4741-804F-F118C6CBA399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FC-4741-804F-F118C6CBA399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FC-4741-804F-F118C6CBA399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FC-4741-804F-F118C6CBA399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FC-4741-804F-F118C6CBA399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FC-4741-804F-F118C6CBA399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FC-4741-804F-F118C6CBA39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C-B5FC-4741-804F-F118C6CBA399}"/>
            </c:ext>
          </c:extLst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FC-4741-804F-F118C6CBA399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FC-4741-804F-F118C6CBA399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5FC-4741-804F-F118C6CBA399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FC-4741-804F-F118C6CBA399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FC-4741-804F-F118C6CBA399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FC-4741-804F-F118C6CBA399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FC-4741-804F-F118C6CBA399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5FC-4741-804F-F118C6CBA399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5FC-4741-804F-F118C6CBA399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5FC-4741-804F-F118C6CBA399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5FC-4741-804F-F118C6CBA399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5FC-4741-804F-F118C6CBA399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200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B5FC-4741-804F-F118C6CBA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179696384"/>
        <c:axId val="179697920"/>
      </c:lineChart>
      <c:catAx>
        <c:axId val="179696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9697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9697920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9696384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3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AEF4-483C-8985-FACE41F42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80017408"/>
        <c:axId val="180023296"/>
      </c:barChart>
      <c:catAx>
        <c:axId val="1800174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0023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002329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8001740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A7-4236-81E1-B8A562B599F6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A7-4236-81E1-B8A562B599F6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A7-4236-81E1-B8A562B599F6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A7-4236-81E1-B8A562B599F6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A7-4236-81E1-B8A562B599F6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A7-4236-81E1-B8A562B599F6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A7-4236-81E1-B8A562B599F6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A7-4236-81E1-B8A562B599F6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A7-4236-81E1-B8A562B599F6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A7-4236-81E1-B8A562B599F6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A7-4236-81E1-B8A562B599F6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A7-4236-81E1-B8A562B599F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C-17A7-4236-81E1-B8A562B59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180101888"/>
        <c:axId val="180103424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A7-4236-81E1-B8A562B599F6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A7-4236-81E1-B8A562B599F6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A7-4236-81E1-B8A562B599F6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A7-4236-81E1-B8A562B599F6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A7-4236-81E1-B8A562B599F6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A7-4236-81E1-B8A562B599F6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A7-4236-81E1-B8A562B599F6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A7-4236-81E1-B8A562B599F6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A7-4236-81E1-B8A562B599F6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A7-4236-81E1-B8A562B599F6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A7-4236-81E1-B8A562B599F6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A7-4236-81E1-B8A562B599F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17A7-4236-81E1-B8A562B59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180137984"/>
        <c:axId val="180139520"/>
      </c:lineChart>
      <c:catAx>
        <c:axId val="18010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0103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0103424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0101888"/>
        <c:crosses val="autoZero"/>
        <c:crossBetween val="between"/>
      </c:valAx>
      <c:catAx>
        <c:axId val="180137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80139520"/>
        <c:crosses val="autoZero"/>
        <c:auto val="1"/>
        <c:lblAlgn val="ctr"/>
        <c:lblOffset val="100"/>
        <c:noMultiLvlLbl val="0"/>
      </c:catAx>
      <c:valAx>
        <c:axId val="180139520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one"/>
        <c:crossAx val="180137984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85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8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137-4B07-8CCE-D746EB2186BF}"/>
            </c:ext>
          </c:extLst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137-4B07-8CCE-D746EB218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187136"/>
        <c:axId val="180188672"/>
      </c:lineChart>
      <c:catAx>
        <c:axId val="1801871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0188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01886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01871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5" Type="http://schemas.openxmlformats.org/officeDocument/2006/relationships/chart" Target="../charts/chart18.xml"/><Relationship Id="rId4" Type="http://schemas.openxmlformats.org/officeDocument/2006/relationships/chart" Target="../charts/chart1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0.xml"/><Relationship Id="rId13" Type="http://schemas.openxmlformats.org/officeDocument/2006/relationships/chart" Target="../charts/chart35.xml"/><Relationship Id="rId18" Type="http://schemas.openxmlformats.org/officeDocument/2006/relationships/chart" Target="../charts/chart40.xml"/><Relationship Id="rId3" Type="http://schemas.openxmlformats.org/officeDocument/2006/relationships/chart" Target="../charts/chart25.xml"/><Relationship Id="rId21" Type="http://schemas.openxmlformats.org/officeDocument/2006/relationships/chart" Target="../charts/chart43.xml"/><Relationship Id="rId7" Type="http://schemas.openxmlformats.org/officeDocument/2006/relationships/chart" Target="../charts/chart29.xml"/><Relationship Id="rId12" Type="http://schemas.openxmlformats.org/officeDocument/2006/relationships/chart" Target="../charts/chart34.xml"/><Relationship Id="rId17" Type="http://schemas.openxmlformats.org/officeDocument/2006/relationships/chart" Target="../charts/chart39.xml"/><Relationship Id="rId2" Type="http://schemas.openxmlformats.org/officeDocument/2006/relationships/chart" Target="../charts/chart24.xml"/><Relationship Id="rId16" Type="http://schemas.openxmlformats.org/officeDocument/2006/relationships/chart" Target="../charts/chart38.xml"/><Relationship Id="rId20" Type="http://schemas.openxmlformats.org/officeDocument/2006/relationships/chart" Target="../charts/chart42.xml"/><Relationship Id="rId1" Type="http://schemas.openxmlformats.org/officeDocument/2006/relationships/chart" Target="../charts/chart23.xml"/><Relationship Id="rId6" Type="http://schemas.openxmlformats.org/officeDocument/2006/relationships/chart" Target="../charts/chart28.xml"/><Relationship Id="rId11" Type="http://schemas.openxmlformats.org/officeDocument/2006/relationships/chart" Target="../charts/chart33.xml"/><Relationship Id="rId24" Type="http://schemas.openxmlformats.org/officeDocument/2006/relationships/chart" Target="../charts/chart46.xml"/><Relationship Id="rId5" Type="http://schemas.openxmlformats.org/officeDocument/2006/relationships/chart" Target="../charts/chart27.xml"/><Relationship Id="rId15" Type="http://schemas.openxmlformats.org/officeDocument/2006/relationships/chart" Target="../charts/chart37.xml"/><Relationship Id="rId23" Type="http://schemas.openxmlformats.org/officeDocument/2006/relationships/chart" Target="../charts/chart45.xml"/><Relationship Id="rId10" Type="http://schemas.openxmlformats.org/officeDocument/2006/relationships/chart" Target="../charts/chart32.xml"/><Relationship Id="rId19" Type="http://schemas.openxmlformats.org/officeDocument/2006/relationships/chart" Target="../charts/chart41.xml"/><Relationship Id="rId4" Type="http://schemas.openxmlformats.org/officeDocument/2006/relationships/chart" Target="../charts/chart26.xml"/><Relationship Id="rId9" Type="http://schemas.openxmlformats.org/officeDocument/2006/relationships/chart" Target="../charts/chart31.xml"/><Relationship Id="rId14" Type="http://schemas.openxmlformats.org/officeDocument/2006/relationships/chart" Target="../charts/chart36.xml"/><Relationship Id="rId22" Type="http://schemas.openxmlformats.org/officeDocument/2006/relationships/chart" Target="../charts/chart44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4.xml"/><Relationship Id="rId3" Type="http://schemas.openxmlformats.org/officeDocument/2006/relationships/chart" Target="../charts/chart49.xml"/><Relationship Id="rId7" Type="http://schemas.openxmlformats.org/officeDocument/2006/relationships/chart" Target="../charts/chart53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6" Type="http://schemas.openxmlformats.org/officeDocument/2006/relationships/chart" Target="../charts/chart52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41564</xdr:colOff>
      <xdr:row>297</xdr:row>
      <xdr:rowOff>133004</xdr:rowOff>
    </xdr:from>
    <xdr:to>
      <xdr:col>10</xdr:col>
      <xdr:colOff>0</xdr:colOff>
      <xdr:row>335</xdr:row>
      <xdr:rowOff>66502</xdr:rowOff>
    </xdr:to>
    <xdr:graphicFrame macro="">
      <xdr:nvGraphicFramePr>
        <xdr:cNvPr id="6146" name="Chart 2">
          <a:extLst>
            <a:ext uri="{FF2B5EF4-FFF2-40B4-BE49-F238E27FC236}">
              <a16:creationId xmlns:a16="http://schemas.microsoft.com/office/drawing/2014/main" id="{00000000-0008-0000-0C00-000002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357447</xdr:colOff>
      <xdr:row>280</xdr:row>
      <xdr:rowOff>49876</xdr:rowOff>
    </xdr:from>
    <xdr:to>
      <xdr:col>9</xdr:col>
      <xdr:colOff>249382</xdr:colOff>
      <xdr:row>296</xdr:row>
      <xdr:rowOff>16625</xdr:rowOff>
    </xdr:to>
    <xdr:graphicFrame macro="">
      <xdr:nvGraphicFramePr>
        <xdr:cNvPr id="6147" name="6 Gráfico">
          <a:extLst>
            <a:ext uri="{FF2B5EF4-FFF2-40B4-BE49-F238E27FC236}">
              <a16:creationId xmlns:a16="http://schemas.microsoft.com/office/drawing/2014/main" id="{00000000-0008-0000-0C00-000003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41564</xdr:colOff>
      <xdr:row>230</xdr:row>
      <xdr:rowOff>108065</xdr:rowOff>
    </xdr:from>
    <xdr:to>
      <xdr:col>9</xdr:col>
      <xdr:colOff>0</xdr:colOff>
      <xdr:row>260</xdr:row>
      <xdr:rowOff>74815</xdr:rowOff>
    </xdr:to>
    <xdr:graphicFrame macro="">
      <xdr:nvGraphicFramePr>
        <xdr:cNvPr id="7169" name="Chart 5">
          <a:extLst>
            <a:ext uri="{FF2B5EF4-FFF2-40B4-BE49-F238E27FC236}">
              <a16:creationId xmlns:a16="http://schemas.microsoft.com/office/drawing/2014/main" id="{00000000-0008-0000-0D00-000001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573578</xdr:colOff>
      <xdr:row>305</xdr:row>
      <xdr:rowOff>0</xdr:rowOff>
    </xdr:from>
    <xdr:to>
      <xdr:col>8</xdr:col>
      <xdr:colOff>390698</xdr:colOff>
      <xdr:row>321</xdr:row>
      <xdr:rowOff>99753</xdr:rowOff>
    </xdr:to>
    <xdr:graphicFrame macro="">
      <xdr:nvGraphicFramePr>
        <xdr:cNvPr id="7170" name="5 Gráfico">
          <a:extLst>
            <a:ext uri="{FF2B5EF4-FFF2-40B4-BE49-F238E27FC236}">
              <a16:creationId xmlns:a16="http://schemas.microsoft.com/office/drawing/2014/main" id="{00000000-0008-0000-0D00-000002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224444</xdr:colOff>
      <xdr:row>273</xdr:row>
      <xdr:rowOff>49876</xdr:rowOff>
    </xdr:from>
    <xdr:to>
      <xdr:col>9</xdr:col>
      <xdr:colOff>0</xdr:colOff>
      <xdr:row>289</xdr:row>
      <xdr:rowOff>149629</xdr:rowOff>
    </xdr:to>
    <xdr:graphicFrame macro="">
      <xdr:nvGraphicFramePr>
        <xdr:cNvPr id="7171" name="6 Gráfico">
          <a:extLst>
            <a:ext uri="{FF2B5EF4-FFF2-40B4-BE49-F238E27FC236}">
              <a16:creationId xmlns:a16="http://schemas.microsoft.com/office/drawing/2014/main" id="{00000000-0008-0000-0D00-000003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53</xdr:row>
      <xdr:rowOff>0</xdr:rowOff>
    </xdr:from>
    <xdr:to>
      <xdr:col>6</xdr:col>
      <xdr:colOff>0</xdr:colOff>
      <xdr:row>53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8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199505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F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5</xdr:col>
      <xdr:colOff>939338</xdr:colOff>
      <xdr:row>101</xdr:row>
      <xdr:rowOff>0</xdr:rowOff>
    </xdr:to>
    <xdr:graphicFrame macro="">
      <xdr:nvGraphicFramePr>
        <xdr:cNvPr id="9218" name="Chart 2">
          <a:extLst>
            <a:ext uri="{FF2B5EF4-FFF2-40B4-BE49-F238E27FC236}">
              <a16:creationId xmlns:a16="http://schemas.microsoft.com/office/drawing/2014/main" id="{00000000-0008-0000-0F00-000002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232756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9219" name="Chart 3">
          <a:extLst>
            <a:ext uri="{FF2B5EF4-FFF2-40B4-BE49-F238E27FC236}">
              <a16:creationId xmlns:a16="http://schemas.microsoft.com/office/drawing/2014/main" id="{00000000-0008-0000-0F00-000003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207818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9220" name="Chart 4">
          <a:extLst>
            <a:ext uri="{FF2B5EF4-FFF2-40B4-BE49-F238E27FC236}">
              <a16:creationId xmlns:a16="http://schemas.microsoft.com/office/drawing/2014/main" id="{00000000-0008-0000-0F00-000004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199505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9221" name="Chart 5">
          <a:extLst>
            <a:ext uri="{FF2B5EF4-FFF2-40B4-BE49-F238E27FC236}">
              <a16:creationId xmlns:a16="http://schemas.microsoft.com/office/drawing/2014/main" id="{00000000-0008-0000-0F00-000005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5</xdr:col>
      <xdr:colOff>939338</xdr:colOff>
      <xdr:row>101</xdr:row>
      <xdr:rowOff>0</xdr:rowOff>
    </xdr:to>
    <xdr:graphicFrame macro="">
      <xdr:nvGraphicFramePr>
        <xdr:cNvPr id="9222" name="Chart 6">
          <a:extLst>
            <a:ext uri="{FF2B5EF4-FFF2-40B4-BE49-F238E27FC236}">
              <a16:creationId xmlns:a16="http://schemas.microsoft.com/office/drawing/2014/main" id="{00000000-0008-0000-0F00-000006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232756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9223" name="Chart 7">
          <a:extLst>
            <a:ext uri="{FF2B5EF4-FFF2-40B4-BE49-F238E27FC236}">
              <a16:creationId xmlns:a16="http://schemas.microsoft.com/office/drawing/2014/main" id="{00000000-0008-0000-0F00-000007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207818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9224" name="Chart 8">
          <a:extLst>
            <a:ext uri="{FF2B5EF4-FFF2-40B4-BE49-F238E27FC236}">
              <a16:creationId xmlns:a16="http://schemas.microsoft.com/office/drawing/2014/main" id="{00000000-0008-0000-0F00-000008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11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34</xdr:row>
      <xdr:rowOff>199505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11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40</xdr:row>
      <xdr:rowOff>0</xdr:rowOff>
    </xdr:from>
    <xdr:to>
      <xdr:col>1</xdr:col>
      <xdr:colOff>124691</xdr:colOff>
      <xdr:row>41</xdr:row>
      <xdr:rowOff>58189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11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40</xdr:row>
      <xdr:rowOff>0</xdr:rowOff>
    </xdr:from>
    <xdr:to>
      <xdr:col>1</xdr:col>
      <xdr:colOff>124691</xdr:colOff>
      <xdr:row>41</xdr:row>
      <xdr:rowOff>58189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11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11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11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11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11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11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11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11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40</xdr:row>
      <xdr:rowOff>8313</xdr:rowOff>
    </xdr:from>
    <xdr:to>
      <xdr:col>7</xdr:col>
      <xdr:colOff>74815</xdr:colOff>
      <xdr:row>41</xdr:row>
      <xdr:rowOff>74815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id="{00000000-0008-0000-11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54</xdr:row>
      <xdr:rowOff>0</xdr:rowOff>
    </xdr:from>
    <xdr:to>
      <xdr:col>1</xdr:col>
      <xdr:colOff>124691</xdr:colOff>
      <xdr:row>176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11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54</xdr:row>
      <xdr:rowOff>0</xdr:rowOff>
    </xdr:from>
    <xdr:to>
      <xdr:col>1</xdr:col>
      <xdr:colOff>124691</xdr:colOff>
      <xdr:row>176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11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11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11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11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11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11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11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212</xdr:row>
      <xdr:rowOff>0</xdr:rowOff>
    </xdr:from>
    <xdr:to>
      <xdr:col>1</xdr:col>
      <xdr:colOff>124691</xdr:colOff>
      <xdr:row>213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11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212</xdr:row>
      <xdr:rowOff>0</xdr:rowOff>
    </xdr:from>
    <xdr:to>
      <xdr:col>1</xdr:col>
      <xdr:colOff>124691</xdr:colOff>
      <xdr:row>213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11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212</xdr:row>
      <xdr:rowOff>0</xdr:rowOff>
    </xdr:from>
    <xdr:to>
      <xdr:col>1</xdr:col>
      <xdr:colOff>124691</xdr:colOff>
      <xdr:row>213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11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212</xdr:row>
      <xdr:rowOff>0</xdr:rowOff>
    </xdr:from>
    <xdr:to>
      <xdr:col>1</xdr:col>
      <xdr:colOff>124691</xdr:colOff>
      <xdr:row>213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11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212</xdr:row>
      <xdr:rowOff>0</xdr:rowOff>
    </xdr:from>
    <xdr:to>
      <xdr:col>1</xdr:col>
      <xdr:colOff>124691</xdr:colOff>
      <xdr:row>213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11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212</xdr:row>
      <xdr:rowOff>0</xdr:rowOff>
    </xdr:from>
    <xdr:to>
      <xdr:col>1</xdr:col>
      <xdr:colOff>124691</xdr:colOff>
      <xdr:row>213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11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571500</xdr:colOff>
          <xdr:row>23</xdr:row>
          <xdr:rowOff>180975</xdr:rowOff>
        </xdr:from>
        <xdr:to>
          <xdr:col>7</xdr:col>
          <xdr:colOff>0</xdr:colOff>
          <xdr:row>23</xdr:row>
          <xdr:rowOff>180975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11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571500</xdr:colOff>
          <xdr:row>23</xdr:row>
          <xdr:rowOff>180975</xdr:rowOff>
        </xdr:from>
        <xdr:to>
          <xdr:col>7</xdr:col>
          <xdr:colOff>0</xdr:colOff>
          <xdr:row>23</xdr:row>
          <xdr:rowOff>180975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11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2</xdr:col>
      <xdr:colOff>49876</xdr:colOff>
      <xdr:row>40</xdr:row>
      <xdr:rowOff>0</xdr:rowOff>
    </xdr:from>
    <xdr:ext cx="74815" cy="204239"/>
    <xdr:sp macro="" textlink="">
      <xdr:nvSpPr>
        <xdr:cNvPr id="48" name="Text Box 4">
          <a:extLst>
            <a:ext uri="{FF2B5EF4-FFF2-40B4-BE49-F238E27FC236}">
              <a16:creationId xmlns:a16="http://schemas.microsoft.com/office/drawing/2014/main" id="{C6E8B75D-ED92-4316-9CAB-FAB3A5FBC853}"/>
            </a:ext>
          </a:extLst>
        </xdr:cNvPr>
        <xdr:cNvSpPr txBox="1">
          <a:spLocks noChangeArrowheads="1"/>
        </xdr:cNvSpPr>
      </xdr:nvSpPr>
      <xdr:spPr bwMode="auto">
        <a:xfrm>
          <a:off x="386426" y="11976100"/>
          <a:ext cx="74815" cy="204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40</xdr:row>
      <xdr:rowOff>0</xdr:rowOff>
    </xdr:from>
    <xdr:ext cx="74815" cy="204239"/>
    <xdr:sp macro="" textlink="">
      <xdr:nvSpPr>
        <xdr:cNvPr id="49" name="Text Box 5">
          <a:extLst>
            <a:ext uri="{FF2B5EF4-FFF2-40B4-BE49-F238E27FC236}">
              <a16:creationId xmlns:a16="http://schemas.microsoft.com/office/drawing/2014/main" id="{B25EB03C-C141-417B-81DB-1823C520730C}"/>
            </a:ext>
          </a:extLst>
        </xdr:cNvPr>
        <xdr:cNvSpPr txBox="1">
          <a:spLocks noChangeArrowheads="1"/>
        </xdr:cNvSpPr>
      </xdr:nvSpPr>
      <xdr:spPr bwMode="auto">
        <a:xfrm>
          <a:off x="386426" y="11976100"/>
          <a:ext cx="74815" cy="204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49876</xdr:colOff>
      <xdr:row>40</xdr:row>
      <xdr:rowOff>0</xdr:rowOff>
    </xdr:from>
    <xdr:ext cx="74815" cy="204239"/>
    <xdr:sp macro="" textlink="">
      <xdr:nvSpPr>
        <xdr:cNvPr id="50" name="Text Box 4">
          <a:extLst>
            <a:ext uri="{FF2B5EF4-FFF2-40B4-BE49-F238E27FC236}">
              <a16:creationId xmlns:a16="http://schemas.microsoft.com/office/drawing/2014/main" id="{BEF198E3-8D5F-4173-B7E5-244ADACAC642}"/>
            </a:ext>
          </a:extLst>
        </xdr:cNvPr>
        <xdr:cNvSpPr txBox="1">
          <a:spLocks noChangeArrowheads="1"/>
        </xdr:cNvSpPr>
      </xdr:nvSpPr>
      <xdr:spPr bwMode="auto">
        <a:xfrm>
          <a:off x="386426" y="11976100"/>
          <a:ext cx="74815" cy="204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49876</xdr:colOff>
      <xdr:row>40</xdr:row>
      <xdr:rowOff>0</xdr:rowOff>
    </xdr:from>
    <xdr:ext cx="74815" cy="204239"/>
    <xdr:sp macro="" textlink="">
      <xdr:nvSpPr>
        <xdr:cNvPr id="51" name="Text Box 5">
          <a:extLst>
            <a:ext uri="{FF2B5EF4-FFF2-40B4-BE49-F238E27FC236}">
              <a16:creationId xmlns:a16="http://schemas.microsoft.com/office/drawing/2014/main" id="{334D2A64-1968-443C-9895-EBBE7D0B232B}"/>
            </a:ext>
          </a:extLst>
        </xdr:cNvPr>
        <xdr:cNvSpPr txBox="1">
          <a:spLocks noChangeArrowheads="1"/>
        </xdr:cNvSpPr>
      </xdr:nvSpPr>
      <xdr:spPr bwMode="auto">
        <a:xfrm>
          <a:off x="386426" y="11976100"/>
          <a:ext cx="74815" cy="204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49876</xdr:colOff>
      <xdr:row>40</xdr:row>
      <xdr:rowOff>0</xdr:rowOff>
    </xdr:from>
    <xdr:ext cx="74815" cy="204239"/>
    <xdr:sp macro="" textlink="">
      <xdr:nvSpPr>
        <xdr:cNvPr id="52" name="Text Box 4">
          <a:extLst>
            <a:ext uri="{FF2B5EF4-FFF2-40B4-BE49-F238E27FC236}">
              <a16:creationId xmlns:a16="http://schemas.microsoft.com/office/drawing/2014/main" id="{41BF945F-7130-4216-9AEF-0F71F5B3C148}"/>
            </a:ext>
          </a:extLst>
        </xdr:cNvPr>
        <xdr:cNvSpPr txBox="1">
          <a:spLocks noChangeArrowheads="1"/>
        </xdr:cNvSpPr>
      </xdr:nvSpPr>
      <xdr:spPr bwMode="auto">
        <a:xfrm>
          <a:off x="386426" y="11976100"/>
          <a:ext cx="74815" cy="204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49876</xdr:colOff>
      <xdr:row>40</xdr:row>
      <xdr:rowOff>0</xdr:rowOff>
    </xdr:from>
    <xdr:ext cx="74815" cy="204239"/>
    <xdr:sp macro="" textlink="">
      <xdr:nvSpPr>
        <xdr:cNvPr id="53" name="Text Box 5">
          <a:extLst>
            <a:ext uri="{FF2B5EF4-FFF2-40B4-BE49-F238E27FC236}">
              <a16:creationId xmlns:a16="http://schemas.microsoft.com/office/drawing/2014/main" id="{8E086D83-E40F-425B-AF96-08A589B90AAA}"/>
            </a:ext>
          </a:extLst>
        </xdr:cNvPr>
        <xdr:cNvSpPr txBox="1">
          <a:spLocks noChangeArrowheads="1"/>
        </xdr:cNvSpPr>
      </xdr:nvSpPr>
      <xdr:spPr bwMode="auto">
        <a:xfrm>
          <a:off x="386426" y="11976100"/>
          <a:ext cx="74815" cy="204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49876</xdr:colOff>
      <xdr:row>40</xdr:row>
      <xdr:rowOff>0</xdr:rowOff>
    </xdr:from>
    <xdr:ext cx="74815" cy="204239"/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A7673A8F-75C0-48EA-96AF-CAD57E1A9DDF}"/>
            </a:ext>
          </a:extLst>
        </xdr:cNvPr>
        <xdr:cNvSpPr txBox="1">
          <a:spLocks noChangeArrowheads="1"/>
        </xdr:cNvSpPr>
      </xdr:nvSpPr>
      <xdr:spPr bwMode="auto">
        <a:xfrm>
          <a:off x="386426" y="11976100"/>
          <a:ext cx="74815" cy="204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49876</xdr:colOff>
      <xdr:row>40</xdr:row>
      <xdr:rowOff>0</xdr:rowOff>
    </xdr:from>
    <xdr:ext cx="74815" cy="204239"/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82CBA732-F5D9-4BC5-A473-65060635D10A}"/>
            </a:ext>
          </a:extLst>
        </xdr:cNvPr>
        <xdr:cNvSpPr txBox="1">
          <a:spLocks noChangeArrowheads="1"/>
        </xdr:cNvSpPr>
      </xdr:nvSpPr>
      <xdr:spPr bwMode="auto">
        <a:xfrm>
          <a:off x="386426" y="11976100"/>
          <a:ext cx="74815" cy="204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49876</xdr:colOff>
      <xdr:row>40</xdr:row>
      <xdr:rowOff>0</xdr:rowOff>
    </xdr:from>
    <xdr:ext cx="74815" cy="204239"/>
    <xdr:sp macro="" textlink="">
      <xdr:nvSpPr>
        <xdr:cNvPr id="56" name="Text Box 4">
          <a:extLst>
            <a:ext uri="{FF2B5EF4-FFF2-40B4-BE49-F238E27FC236}">
              <a16:creationId xmlns:a16="http://schemas.microsoft.com/office/drawing/2014/main" id="{9FC690AF-BE16-446E-8C99-754B0D8ED5FB}"/>
            </a:ext>
          </a:extLst>
        </xdr:cNvPr>
        <xdr:cNvSpPr txBox="1">
          <a:spLocks noChangeArrowheads="1"/>
        </xdr:cNvSpPr>
      </xdr:nvSpPr>
      <xdr:spPr bwMode="auto">
        <a:xfrm>
          <a:off x="386426" y="11976100"/>
          <a:ext cx="74815" cy="204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49876</xdr:colOff>
      <xdr:row>40</xdr:row>
      <xdr:rowOff>0</xdr:rowOff>
    </xdr:from>
    <xdr:ext cx="74815" cy="204239"/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5280A04F-106A-40FB-9D95-5CE643B15385}"/>
            </a:ext>
          </a:extLst>
        </xdr:cNvPr>
        <xdr:cNvSpPr txBox="1">
          <a:spLocks noChangeArrowheads="1"/>
        </xdr:cNvSpPr>
      </xdr:nvSpPr>
      <xdr:spPr bwMode="auto">
        <a:xfrm>
          <a:off x="386426" y="11976100"/>
          <a:ext cx="74815" cy="204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49876</xdr:colOff>
      <xdr:row>40</xdr:row>
      <xdr:rowOff>0</xdr:rowOff>
    </xdr:from>
    <xdr:ext cx="74815" cy="204239"/>
    <xdr:sp macro="" textlink="">
      <xdr:nvSpPr>
        <xdr:cNvPr id="58" name="Text Box 4">
          <a:extLst>
            <a:ext uri="{FF2B5EF4-FFF2-40B4-BE49-F238E27FC236}">
              <a16:creationId xmlns:a16="http://schemas.microsoft.com/office/drawing/2014/main" id="{89D1FAF8-48B0-4981-95A0-8E314AA48E60}"/>
            </a:ext>
          </a:extLst>
        </xdr:cNvPr>
        <xdr:cNvSpPr txBox="1">
          <a:spLocks noChangeArrowheads="1"/>
        </xdr:cNvSpPr>
      </xdr:nvSpPr>
      <xdr:spPr bwMode="auto">
        <a:xfrm>
          <a:off x="386426" y="11976100"/>
          <a:ext cx="74815" cy="204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49876</xdr:colOff>
      <xdr:row>40</xdr:row>
      <xdr:rowOff>0</xdr:rowOff>
    </xdr:from>
    <xdr:ext cx="74815" cy="204239"/>
    <xdr:sp macro="" textlink="">
      <xdr:nvSpPr>
        <xdr:cNvPr id="59" name="Text Box 5">
          <a:extLst>
            <a:ext uri="{FF2B5EF4-FFF2-40B4-BE49-F238E27FC236}">
              <a16:creationId xmlns:a16="http://schemas.microsoft.com/office/drawing/2014/main" id="{F6E77092-31D4-4E11-A4E7-DE947D67F30D}"/>
            </a:ext>
          </a:extLst>
        </xdr:cNvPr>
        <xdr:cNvSpPr txBox="1">
          <a:spLocks noChangeArrowheads="1"/>
        </xdr:cNvSpPr>
      </xdr:nvSpPr>
      <xdr:spPr bwMode="auto">
        <a:xfrm>
          <a:off x="386426" y="11976100"/>
          <a:ext cx="74815" cy="204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49876</xdr:colOff>
      <xdr:row>40</xdr:row>
      <xdr:rowOff>0</xdr:rowOff>
    </xdr:from>
    <xdr:ext cx="74815" cy="204239"/>
    <xdr:sp macro="" textlink="">
      <xdr:nvSpPr>
        <xdr:cNvPr id="60" name="Text Box 4">
          <a:extLst>
            <a:ext uri="{FF2B5EF4-FFF2-40B4-BE49-F238E27FC236}">
              <a16:creationId xmlns:a16="http://schemas.microsoft.com/office/drawing/2014/main" id="{21220B33-1BBE-4797-AA27-B3790A04AB31}"/>
            </a:ext>
          </a:extLst>
        </xdr:cNvPr>
        <xdr:cNvSpPr txBox="1">
          <a:spLocks noChangeArrowheads="1"/>
        </xdr:cNvSpPr>
      </xdr:nvSpPr>
      <xdr:spPr bwMode="auto">
        <a:xfrm>
          <a:off x="386426" y="11976100"/>
          <a:ext cx="74815" cy="204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49876</xdr:colOff>
      <xdr:row>40</xdr:row>
      <xdr:rowOff>0</xdr:rowOff>
    </xdr:from>
    <xdr:ext cx="74815" cy="204239"/>
    <xdr:sp macro="" textlink="">
      <xdr:nvSpPr>
        <xdr:cNvPr id="61" name="Text Box 5">
          <a:extLst>
            <a:ext uri="{FF2B5EF4-FFF2-40B4-BE49-F238E27FC236}">
              <a16:creationId xmlns:a16="http://schemas.microsoft.com/office/drawing/2014/main" id="{C880F61D-6981-49D0-8486-9C00B6784355}"/>
            </a:ext>
          </a:extLst>
        </xdr:cNvPr>
        <xdr:cNvSpPr txBox="1">
          <a:spLocks noChangeArrowheads="1"/>
        </xdr:cNvSpPr>
      </xdr:nvSpPr>
      <xdr:spPr bwMode="auto">
        <a:xfrm>
          <a:off x="386426" y="11976100"/>
          <a:ext cx="74815" cy="204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83127</xdr:colOff>
      <xdr:row>14</xdr:row>
      <xdr:rowOff>49876</xdr:rowOff>
    </xdr:from>
    <xdr:to>
      <xdr:col>6</xdr:col>
      <xdr:colOff>689956</xdr:colOff>
      <xdr:row>49</xdr:row>
      <xdr:rowOff>83127</xdr:rowOff>
    </xdr:to>
    <xdr:graphicFrame macro="">
      <xdr:nvGraphicFramePr>
        <xdr:cNvPr id="257025" name="1 Gráfico">
          <a:extLst>
            <a:ext uri="{FF2B5EF4-FFF2-40B4-BE49-F238E27FC236}">
              <a16:creationId xmlns:a16="http://schemas.microsoft.com/office/drawing/2014/main" id="{00000000-0008-0000-1200-000001EC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199505</xdr:colOff>
      <xdr:row>99</xdr:row>
      <xdr:rowOff>0</xdr:rowOff>
    </xdr:from>
    <xdr:to>
      <xdr:col>6</xdr:col>
      <xdr:colOff>0</xdr:colOff>
      <xdr:row>99</xdr:row>
      <xdr:rowOff>0</xdr:rowOff>
    </xdr:to>
    <xdr:graphicFrame macro="">
      <xdr:nvGraphicFramePr>
        <xdr:cNvPr id="258049" name="Chart 1029">
          <a:extLst>
            <a:ext uri="{FF2B5EF4-FFF2-40B4-BE49-F238E27FC236}">
              <a16:creationId xmlns:a16="http://schemas.microsoft.com/office/drawing/2014/main" id="{00000000-0008-0000-1300-000001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5</xdr:col>
      <xdr:colOff>931025</xdr:colOff>
      <xdr:row>99</xdr:row>
      <xdr:rowOff>0</xdr:rowOff>
    </xdr:to>
    <xdr:graphicFrame macro="">
      <xdr:nvGraphicFramePr>
        <xdr:cNvPr id="258050" name="Chart 1030">
          <a:extLst>
            <a:ext uri="{FF2B5EF4-FFF2-40B4-BE49-F238E27FC236}">
              <a16:creationId xmlns:a16="http://schemas.microsoft.com/office/drawing/2014/main" id="{00000000-0008-0000-1300-000002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241069</xdr:colOff>
      <xdr:row>99</xdr:row>
      <xdr:rowOff>0</xdr:rowOff>
    </xdr:from>
    <xdr:to>
      <xdr:col>6</xdr:col>
      <xdr:colOff>0</xdr:colOff>
      <xdr:row>99</xdr:row>
      <xdr:rowOff>0</xdr:rowOff>
    </xdr:to>
    <xdr:graphicFrame macro="">
      <xdr:nvGraphicFramePr>
        <xdr:cNvPr id="258051" name="Chart 1031">
          <a:extLst>
            <a:ext uri="{FF2B5EF4-FFF2-40B4-BE49-F238E27FC236}">
              <a16:creationId xmlns:a16="http://schemas.microsoft.com/office/drawing/2014/main" id="{00000000-0008-0000-1300-000003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207818</xdr:colOff>
      <xdr:row>99</xdr:row>
      <xdr:rowOff>0</xdr:rowOff>
    </xdr:from>
    <xdr:to>
      <xdr:col>6</xdr:col>
      <xdr:colOff>0</xdr:colOff>
      <xdr:row>99</xdr:row>
      <xdr:rowOff>0</xdr:rowOff>
    </xdr:to>
    <xdr:graphicFrame macro="">
      <xdr:nvGraphicFramePr>
        <xdr:cNvPr id="258052" name="Chart 1032">
          <a:extLst>
            <a:ext uri="{FF2B5EF4-FFF2-40B4-BE49-F238E27FC236}">
              <a16:creationId xmlns:a16="http://schemas.microsoft.com/office/drawing/2014/main" id="{00000000-0008-0000-1300-000004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199505</xdr:colOff>
      <xdr:row>99</xdr:row>
      <xdr:rowOff>0</xdr:rowOff>
    </xdr:from>
    <xdr:to>
      <xdr:col>6</xdr:col>
      <xdr:colOff>0</xdr:colOff>
      <xdr:row>99</xdr:row>
      <xdr:rowOff>0</xdr:rowOff>
    </xdr:to>
    <xdr:graphicFrame macro="">
      <xdr:nvGraphicFramePr>
        <xdr:cNvPr id="258053" name="Chart 1033">
          <a:extLst>
            <a:ext uri="{FF2B5EF4-FFF2-40B4-BE49-F238E27FC236}">
              <a16:creationId xmlns:a16="http://schemas.microsoft.com/office/drawing/2014/main" id="{00000000-0008-0000-1300-000005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5</xdr:col>
      <xdr:colOff>931025</xdr:colOff>
      <xdr:row>99</xdr:row>
      <xdr:rowOff>0</xdr:rowOff>
    </xdr:to>
    <xdr:graphicFrame macro="">
      <xdr:nvGraphicFramePr>
        <xdr:cNvPr id="258054" name="Chart 1034">
          <a:extLst>
            <a:ext uri="{FF2B5EF4-FFF2-40B4-BE49-F238E27FC236}">
              <a16:creationId xmlns:a16="http://schemas.microsoft.com/office/drawing/2014/main" id="{00000000-0008-0000-1300-000006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241069</xdr:colOff>
      <xdr:row>99</xdr:row>
      <xdr:rowOff>0</xdr:rowOff>
    </xdr:from>
    <xdr:to>
      <xdr:col>6</xdr:col>
      <xdr:colOff>0</xdr:colOff>
      <xdr:row>99</xdr:row>
      <xdr:rowOff>0</xdr:rowOff>
    </xdr:to>
    <xdr:graphicFrame macro="">
      <xdr:nvGraphicFramePr>
        <xdr:cNvPr id="258055" name="Chart 1035">
          <a:extLst>
            <a:ext uri="{FF2B5EF4-FFF2-40B4-BE49-F238E27FC236}">
              <a16:creationId xmlns:a16="http://schemas.microsoft.com/office/drawing/2014/main" id="{00000000-0008-0000-1300-000007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207818</xdr:colOff>
      <xdr:row>99</xdr:row>
      <xdr:rowOff>0</xdr:rowOff>
    </xdr:from>
    <xdr:to>
      <xdr:col>6</xdr:col>
      <xdr:colOff>0</xdr:colOff>
      <xdr:row>99</xdr:row>
      <xdr:rowOff>0</xdr:rowOff>
    </xdr:to>
    <xdr:graphicFrame macro="">
      <xdr:nvGraphicFramePr>
        <xdr:cNvPr id="258056" name="Chart 1036">
          <a:extLst>
            <a:ext uri="{FF2B5EF4-FFF2-40B4-BE49-F238E27FC236}">
              <a16:creationId xmlns:a16="http://schemas.microsoft.com/office/drawing/2014/main" id="{00000000-0008-0000-1300-000008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199505</xdr:colOff>
      <xdr:row>99</xdr:row>
      <xdr:rowOff>0</xdr:rowOff>
    </xdr:from>
    <xdr:to>
      <xdr:col>6</xdr:col>
      <xdr:colOff>0</xdr:colOff>
      <xdr:row>99</xdr:row>
      <xdr:rowOff>0</xdr:rowOff>
    </xdr:to>
    <xdr:graphicFrame macro="">
      <xdr:nvGraphicFramePr>
        <xdr:cNvPr id="258057" name="Chart 1037">
          <a:extLst>
            <a:ext uri="{FF2B5EF4-FFF2-40B4-BE49-F238E27FC236}">
              <a16:creationId xmlns:a16="http://schemas.microsoft.com/office/drawing/2014/main" id="{00000000-0008-0000-1300-000009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5</xdr:col>
      <xdr:colOff>931025</xdr:colOff>
      <xdr:row>99</xdr:row>
      <xdr:rowOff>0</xdr:rowOff>
    </xdr:to>
    <xdr:graphicFrame macro="">
      <xdr:nvGraphicFramePr>
        <xdr:cNvPr id="258058" name="Chart 1038">
          <a:extLst>
            <a:ext uri="{FF2B5EF4-FFF2-40B4-BE49-F238E27FC236}">
              <a16:creationId xmlns:a16="http://schemas.microsoft.com/office/drawing/2014/main" id="{00000000-0008-0000-1300-00000A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241069</xdr:colOff>
      <xdr:row>99</xdr:row>
      <xdr:rowOff>0</xdr:rowOff>
    </xdr:from>
    <xdr:to>
      <xdr:col>6</xdr:col>
      <xdr:colOff>0</xdr:colOff>
      <xdr:row>99</xdr:row>
      <xdr:rowOff>0</xdr:rowOff>
    </xdr:to>
    <xdr:graphicFrame macro="">
      <xdr:nvGraphicFramePr>
        <xdr:cNvPr id="258059" name="Chart 1039">
          <a:extLst>
            <a:ext uri="{FF2B5EF4-FFF2-40B4-BE49-F238E27FC236}">
              <a16:creationId xmlns:a16="http://schemas.microsoft.com/office/drawing/2014/main" id="{00000000-0008-0000-1300-00000B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207818</xdr:colOff>
      <xdr:row>99</xdr:row>
      <xdr:rowOff>0</xdr:rowOff>
    </xdr:from>
    <xdr:to>
      <xdr:col>6</xdr:col>
      <xdr:colOff>0</xdr:colOff>
      <xdr:row>99</xdr:row>
      <xdr:rowOff>0</xdr:rowOff>
    </xdr:to>
    <xdr:graphicFrame macro="">
      <xdr:nvGraphicFramePr>
        <xdr:cNvPr id="258060" name="Chart 1040">
          <a:extLst>
            <a:ext uri="{FF2B5EF4-FFF2-40B4-BE49-F238E27FC236}">
              <a16:creationId xmlns:a16="http://schemas.microsoft.com/office/drawing/2014/main" id="{00000000-0008-0000-1300-00000C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199505</xdr:colOff>
      <xdr:row>99</xdr:row>
      <xdr:rowOff>0</xdr:rowOff>
    </xdr:from>
    <xdr:to>
      <xdr:col>6</xdr:col>
      <xdr:colOff>0</xdr:colOff>
      <xdr:row>99</xdr:row>
      <xdr:rowOff>0</xdr:rowOff>
    </xdr:to>
    <xdr:graphicFrame macro="">
      <xdr:nvGraphicFramePr>
        <xdr:cNvPr id="258061" name="Chart 1041">
          <a:extLst>
            <a:ext uri="{FF2B5EF4-FFF2-40B4-BE49-F238E27FC236}">
              <a16:creationId xmlns:a16="http://schemas.microsoft.com/office/drawing/2014/main" id="{00000000-0008-0000-1300-00000D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5</xdr:col>
      <xdr:colOff>931025</xdr:colOff>
      <xdr:row>99</xdr:row>
      <xdr:rowOff>0</xdr:rowOff>
    </xdr:to>
    <xdr:graphicFrame macro="">
      <xdr:nvGraphicFramePr>
        <xdr:cNvPr id="258062" name="Chart 1042">
          <a:extLst>
            <a:ext uri="{FF2B5EF4-FFF2-40B4-BE49-F238E27FC236}">
              <a16:creationId xmlns:a16="http://schemas.microsoft.com/office/drawing/2014/main" id="{00000000-0008-0000-1300-00000E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241069</xdr:colOff>
      <xdr:row>99</xdr:row>
      <xdr:rowOff>0</xdr:rowOff>
    </xdr:from>
    <xdr:to>
      <xdr:col>6</xdr:col>
      <xdr:colOff>0</xdr:colOff>
      <xdr:row>99</xdr:row>
      <xdr:rowOff>0</xdr:rowOff>
    </xdr:to>
    <xdr:graphicFrame macro="">
      <xdr:nvGraphicFramePr>
        <xdr:cNvPr id="258063" name="Chart 1043">
          <a:extLst>
            <a:ext uri="{FF2B5EF4-FFF2-40B4-BE49-F238E27FC236}">
              <a16:creationId xmlns:a16="http://schemas.microsoft.com/office/drawing/2014/main" id="{00000000-0008-0000-1300-00000F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207818</xdr:colOff>
      <xdr:row>99</xdr:row>
      <xdr:rowOff>0</xdr:rowOff>
    </xdr:from>
    <xdr:to>
      <xdr:col>6</xdr:col>
      <xdr:colOff>0</xdr:colOff>
      <xdr:row>99</xdr:row>
      <xdr:rowOff>0</xdr:rowOff>
    </xdr:to>
    <xdr:graphicFrame macro="">
      <xdr:nvGraphicFramePr>
        <xdr:cNvPr id="258064" name="Chart 1044">
          <a:extLst>
            <a:ext uri="{FF2B5EF4-FFF2-40B4-BE49-F238E27FC236}">
              <a16:creationId xmlns:a16="http://schemas.microsoft.com/office/drawing/2014/main" id="{00000000-0008-0000-1300-000010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199505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258065" name="Chart 1045">
          <a:extLst>
            <a:ext uri="{FF2B5EF4-FFF2-40B4-BE49-F238E27FC236}">
              <a16:creationId xmlns:a16="http://schemas.microsoft.com/office/drawing/2014/main" id="{00000000-0008-0000-1300-000011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5</xdr:col>
      <xdr:colOff>931025</xdr:colOff>
      <xdr:row>101</xdr:row>
      <xdr:rowOff>0</xdr:rowOff>
    </xdr:to>
    <xdr:graphicFrame macro="">
      <xdr:nvGraphicFramePr>
        <xdr:cNvPr id="258066" name="Chart 1046">
          <a:extLst>
            <a:ext uri="{FF2B5EF4-FFF2-40B4-BE49-F238E27FC236}">
              <a16:creationId xmlns:a16="http://schemas.microsoft.com/office/drawing/2014/main" id="{00000000-0008-0000-1300-000012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241069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258067" name="Chart 1047">
          <a:extLst>
            <a:ext uri="{FF2B5EF4-FFF2-40B4-BE49-F238E27FC236}">
              <a16:creationId xmlns:a16="http://schemas.microsoft.com/office/drawing/2014/main" id="{00000000-0008-0000-1300-000013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207818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258068" name="Chart 1048">
          <a:extLst>
            <a:ext uri="{FF2B5EF4-FFF2-40B4-BE49-F238E27FC236}">
              <a16:creationId xmlns:a16="http://schemas.microsoft.com/office/drawing/2014/main" id="{00000000-0008-0000-1300-000014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199505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258069" name="Chart 1049">
          <a:extLst>
            <a:ext uri="{FF2B5EF4-FFF2-40B4-BE49-F238E27FC236}">
              <a16:creationId xmlns:a16="http://schemas.microsoft.com/office/drawing/2014/main" id="{00000000-0008-0000-1300-000015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5</xdr:col>
      <xdr:colOff>931025</xdr:colOff>
      <xdr:row>101</xdr:row>
      <xdr:rowOff>0</xdr:rowOff>
    </xdr:to>
    <xdr:graphicFrame macro="">
      <xdr:nvGraphicFramePr>
        <xdr:cNvPr id="258070" name="Chart 1050">
          <a:extLst>
            <a:ext uri="{FF2B5EF4-FFF2-40B4-BE49-F238E27FC236}">
              <a16:creationId xmlns:a16="http://schemas.microsoft.com/office/drawing/2014/main" id="{00000000-0008-0000-1300-000016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241069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258071" name="Chart 1051">
          <a:extLst>
            <a:ext uri="{FF2B5EF4-FFF2-40B4-BE49-F238E27FC236}">
              <a16:creationId xmlns:a16="http://schemas.microsoft.com/office/drawing/2014/main" id="{00000000-0008-0000-1300-000017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207818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258072" name="Chart 1052">
          <a:extLst>
            <a:ext uri="{FF2B5EF4-FFF2-40B4-BE49-F238E27FC236}">
              <a16:creationId xmlns:a16="http://schemas.microsoft.com/office/drawing/2014/main" id="{00000000-0008-0000-1300-000018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19</xdr:row>
      <xdr:rowOff>0</xdr:rowOff>
    </xdr:from>
    <xdr:to>
      <xdr:col>0</xdr:col>
      <xdr:colOff>116378</xdr:colOff>
      <xdr:row>19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4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24938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4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24938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4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19</xdr:row>
      <xdr:rowOff>0</xdr:rowOff>
    </xdr:from>
    <xdr:to>
      <xdr:col>0</xdr:col>
      <xdr:colOff>116378</xdr:colOff>
      <xdr:row>19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4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27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4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19</xdr:row>
      <xdr:rowOff>0</xdr:rowOff>
    </xdr:from>
    <xdr:to>
      <xdr:col>0</xdr:col>
      <xdr:colOff>116378</xdr:colOff>
      <xdr:row>19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4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27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4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27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4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4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4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4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27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4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19</xdr:row>
      <xdr:rowOff>0</xdr:rowOff>
    </xdr:from>
    <xdr:to>
      <xdr:col>0</xdr:col>
      <xdr:colOff>116378</xdr:colOff>
      <xdr:row>19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4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35</xdr:row>
      <xdr:rowOff>8313</xdr:rowOff>
    </xdr:from>
    <xdr:to>
      <xdr:col>1</xdr:col>
      <xdr:colOff>124691</xdr:colOff>
      <xdr:row>36</xdr:row>
      <xdr:rowOff>49876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4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43</xdr:row>
      <xdr:rowOff>0</xdr:rowOff>
    </xdr:from>
    <xdr:to>
      <xdr:col>1</xdr:col>
      <xdr:colOff>124691</xdr:colOff>
      <xdr:row>44</xdr:row>
      <xdr:rowOff>24938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4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43</xdr:row>
      <xdr:rowOff>0</xdr:rowOff>
    </xdr:from>
    <xdr:to>
      <xdr:col>1</xdr:col>
      <xdr:colOff>124691</xdr:colOff>
      <xdr:row>44</xdr:row>
      <xdr:rowOff>24938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4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19</xdr:row>
      <xdr:rowOff>0</xdr:rowOff>
    </xdr:from>
    <xdr:to>
      <xdr:col>0</xdr:col>
      <xdr:colOff>116378</xdr:colOff>
      <xdr:row>19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4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27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4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19</xdr:row>
      <xdr:rowOff>0</xdr:rowOff>
    </xdr:from>
    <xdr:to>
      <xdr:col>0</xdr:col>
      <xdr:colOff>116378</xdr:colOff>
      <xdr:row>19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4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27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4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27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4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4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4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4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27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4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19</xdr:row>
      <xdr:rowOff>0</xdr:rowOff>
    </xdr:from>
    <xdr:to>
      <xdr:col>0</xdr:col>
      <xdr:colOff>116378</xdr:colOff>
      <xdr:row>19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4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19</xdr:row>
      <xdr:rowOff>0</xdr:rowOff>
    </xdr:from>
    <xdr:to>
      <xdr:col>0</xdr:col>
      <xdr:colOff>116378</xdr:colOff>
      <xdr:row>19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4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19</xdr:row>
      <xdr:rowOff>0</xdr:rowOff>
    </xdr:from>
    <xdr:to>
      <xdr:col>0</xdr:col>
      <xdr:colOff>116378</xdr:colOff>
      <xdr:row>19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4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19</xdr:row>
      <xdr:rowOff>0</xdr:rowOff>
    </xdr:from>
    <xdr:to>
      <xdr:col>0</xdr:col>
      <xdr:colOff>116378</xdr:colOff>
      <xdr:row>19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4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19</xdr:row>
      <xdr:rowOff>0</xdr:rowOff>
    </xdr:from>
    <xdr:to>
      <xdr:col>0</xdr:col>
      <xdr:colOff>116378</xdr:colOff>
      <xdr:row>19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4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19</xdr:row>
      <xdr:rowOff>0</xdr:rowOff>
    </xdr:from>
    <xdr:to>
      <xdr:col>0</xdr:col>
      <xdr:colOff>116378</xdr:colOff>
      <xdr:row>19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4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30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4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36</xdr:row>
      <xdr:rowOff>0</xdr:rowOff>
    </xdr:from>
    <xdr:to>
      <xdr:col>1</xdr:col>
      <xdr:colOff>124691</xdr:colOff>
      <xdr:row>37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4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37</xdr:row>
      <xdr:rowOff>8313</xdr:rowOff>
    </xdr:from>
    <xdr:to>
      <xdr:col>1</xdr:col>
      <xdr:colOff>124691</xdr:colOff>
      <xdr:row>38</xdr:row>
      <xdr:rowOff>49876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4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111</xdr:row>
      <xdr:rowOff>91440</xdr:rowOff>
    </xdr:from>
    <xdr:to>
      <xdr:col>6</xdr:col>
      <xdr:colOff>0</xdr:colOff>
      <xdr:row>123</xdr:row>
      <xdr:rowOff>581891</xdr:rowOff>
    </xdr:to>
    <xdr:graphicFrame macro="">
      <xdr:nvGraphicFramePr>
        <xdr:cNvPr id="260097" name="Chart 1">
          <a:extLst>
            <a:ext uri="{FF2B5EF4-FFF2-40B4-BE49-F238E27FC236}">
              <a16:creationId xmlns:a16="http://schemas.microsoft.com/office/drawing/2014/main" id="{00000000-0008-0000-1700-000001F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124691</xdr:colOff>
      <xdr:row>214</xdr:row>
      <xdr:rowOff>124691</xdr:rowOff>
    </xdr:from>
    <xdr:to>
      <xdr:col>10</xdr:col>
      <xdr:colOff>698269</xdr:colOff>
      <xdr:row>238</xdr:row>
      <xdr:rowOff>49876</xdr:rowOff>
    </xdr:to>
    <xdr:graphicFrame macro="">
      <xdr:nvGraphicFramePr>
        <xdr:cNvPr id="260098" name="Chart 4">
          <a:extLst>
            <a:ext uri="{FF2B5EF4-FFF2-40B4-BE49-F238E27FC236}">
              <a16:creationId xmlns:a16="http://schemas.microsoft.com/office/drawing/2014/main" id="{00000000-0008-0000-1700-000002F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592146</xdr:colOff>
      <xdr:row>113</xdr:row>
      <xdr:rowOff>20639</xdr:rowOff>
    </xdr:from>
    <xdr:ext cx="1791709" cy="227626"/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 txBox="1"/>
      </xdr:nvSpPr>
      <xdr:spPr>
        <a:xfrm>
          <a:off x="592146" y="7036581"/>
          <a:ext cx="1791709" cy="2276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s-ES" sz="900" b="1" i="1">
              <a:latin typeface="+mj-lt"/>
            </a:rPr>
            <a:t>Datos  a diciembre de cada año</a:t>
          </a:r>
        </a:p>
      </xdr:txBody>
    </xdr:sp>
    <xdr:clientData/>
  </xdr:oneCellAnchor>
  <xdr:twoCellAnchor editAs="oneCell">
    <xdr:from>
      <xdr:col>0</xdr:col>
      <xdr:colOff>615142</xdr:colOff>
      <xdr:row>31</xdr:row>
      <xdr:rowOff>66502</xdr:rowOff>
    </xdr:from>
    <xdr:to>
      <xdr:col>0</xdr:col>
      <xdr:colOff>640080</xdr:colOff>
      <xdr:row>31</xdr:row>
      <xdr:rowOff>241069</xdr:rowOff>
    </xdr:to>
    <xdr:sp macro="" textlink="">
      <xdr:nvSpPr>
        <xdr:cNvPr id="260100" name="Text Box 5">
          <a:extLst>
            <a:ext uri="{FF2B5EF4-FFF2-40B4-BE49-F238E27FC236}">
              <a16:creationId xmlns:a16="http://schemas.microsoft.com/office/drawing/2014/main" id="{00000000-0008-0000-1700-000004F80300}"/>
            </a:ext>
          </a:extLst>
        </xdr:cNvPr>
        <xdr:cNvSpPr txBox="1">
          <a:spLocks noChangeArrowheads="1"/>
        </xdr:cNvSpPr>
      </xdr:nvSpPr>
      <xdr:spPr bwMode="auto">
        <a:xfrm>
          <a:off x="615142" y="3923607"/>
          <a:ext cx="24938" cy="1745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0</xdr:colOff>
      <xdr:row>108</xdr:row>
      <xdr:rowOff>234087</xdr:rowOff>
    </xdr:from>
    <xdr:ext cx="4919167" cy="242631"/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SpPr txBox="1"/>
      </xdr:nvSpPr>
      <xdr:spPr>
        <a:xfrm>
          <a:off x="0" y="6094560"/>
          <a:ext cx="4919167" cy="2426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1000">
              <a:latin typeface="+mj-lt"/>
            </a:rPr>
            <a:t>(1) A partir de 2018 el dato de afiliados</a:t>
          </a:r>
          <a:r>
            <a:rPr lang="es-ES" sz="1000" baseline="0">
              <a:latin typeface="+mj-lt"/>
            </a:rPr>
            <a:t> en desempleo corresponde a la media mensual</a:t>
          </a:r>
          <a:endParaRPr lang="es-ES" sz="1000">
            <a:latin typeface="+mj-lt"/>
          </a:endParaRPr>
        </a:p>
      </xdr:txBody>
    </xdr:sp>
    <xdr:clientData/>
  </xdr:oneCellAnchor>
  <xdr:oneCellAnchor>
    <xdr:from>
      <xdr:col>0</xdr:col>
      <xdr:colOff>541323</xdr:colOff>
      <xdr:row>91</xdr:row>
      <xdr:rowOff>21946</xdr:rowOff>
    </xdr:from>
    <xdr:ext cx="341697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SpPr txBox="1"/>
      </xdr:nvSpPr>
      <xdr:spPr>
        <a:xfrm>
          <a:off x="541323" y="5034521"/>
          <a:ext cx="34169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1100"/>
            <a:t>(1)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Hoja_de_c_lculo_de_Microsoft_Excel_97-20031.xls"/><Relationship Id="rId5" Type="http://schemas.openxmlformats.org/officeDocument/2006/relationships/image" Target="../media/image1.emf"/><Relationship Id="rId4" Type="http://schemas.openxmlformats.org/officeDocument/2006/relationships/oleObject" Target="../embeddings/Hoja_de_c_lculo_de_Microsoft_Excel_97-2003.xls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F191"/>
  <sheetViews>
    <sheetView topLeftCell="A28" zoomScale="114" zoomScaleNormal="114" workbookViewId="0">
      <selection activeCell="A9" sqref="A9"/>
    </sheetView>
  </sheetViews>
  <sheetFormatPr baseColWidth="10" defaultColWidth="11.5703125" defaultRowHeight="12.75"/>
  <cols>
    <col min="1" max="1" width="27.5703125" style="354" customWidth="1"/>
    <col min="2" max="2" width="15.140625" style="354" customWidth="1"/>
    <col min="3" max="3" width="13.140625" style="354" customWidth="1"/>
    <col min="4" max="4" width="11.85546875" style="354" customWidth="1"/>
    <col min="5" max="5" width="12.42578125" style="354" customWidth="1"/>
    <col min="6" max="6" width="11.5703125" style="354"/>
    <col min="7" max="16384" width="11.5703125" style="93"/>
  </cols>
  <sheetData>
    <row r="1" spans="1:6">
      <c r="A1" s="386"/>
      <c r="B1" s="386"/>
    </row>
    <row r="2" spans="1:6">
      <c r="A2" s="386"/>
      <c r="B2" s="386"/>
    </row>
    <row r="3" spans="1:6" ht="24" customHeight="1">
      <c r="A3" s="387" t="s">
        <v>257</v>
      </c>
      <c r="B3" s="388"/>
      <c r="C3" s="389"/>
      <c r="D3" s="389"/>
      <c r="E3" s="389"/>
      <c r="F3" s="389"/>
    </row>
    <row r="4" spans="1:6" ht="12" customHeight="1">
      <c r="A4" s="390"/>
      <c r="B4" s="391"/>
      <c r="C4" s="391"/>
      <c r="D4" s="391"/>
      <c r="E4" s="391"/>
      <c r="F4" s="391"/>
    </row>
    <row r="5" spans="1:6" ht="15.75">
      <c r="A5" s="393"/>
      <c r="C5" s="394"/>
    </row>
    <row r="6" spans="1:6" ht="27.6" customHeight="1">
      <c r="A6" s="999" t="s">
        <v>46</v>
      </c>
      <c r="B6" s="1001" t="s">
        <v>340</v>
      </c>
      <c r="C6" s="395" t="s">
        <v>267</v>
      </c>
      <c r="D6" s="396"/>
      <c r="E6" s="396" t="s">
        <v>268</v>
      </c>
      <c r="F6" s="396"/>
    </row>
    <row r="7" spans="1:6" ht="20.85" customHeight="1">
      <c r="A7" s="1000"/>
      <c r="B7" s="1002"/>
      <c r="C7" s="397" t="s">
        <v>11</v>
      </c>
      <c r="D7" s="398" t="s">
        <v>212</v>
      </c>
      <c r="E7" s="399" t="s">
        <v>11</v>
      </c>
      <c r="F7" s="398" t="s">
        <v>212</v>
      </c>
    </row>
    <row r="8" spans="1:6" ht="27.6" customHeight="1">
      <c r="A8" s="400" t="s">
        <v>14</v>
      </c>
      <c r="B8" s="401">
        <v>15690349.545454582</v>
      </c>
      <c r="C8" s="402">
        <v>-238801.15454541706</v>
      </c>
      <c r="D8" s="403">
        <v>-1.4991455542285537E-2</v>
      </c>
      <c r="E8" s="402">
        <v>-33160.164545418695</v>
      </c>
      <c r="F8" s="403">
        <v>-2.10895437195735E-3</v>
      </c>
    </row>
    <row r="9" spans="1:6" ht="22.5" customHeight="1">
      <c r="A9" s="404" t="s">
        <v>221</v>
      </c>
      <c r="B9" s="405">
        <v>14547610.363636401</v>
      </c>
      <c r="C9" s="406">
        <v>-240629.88636359945</v>
      </c>
      <c r="D9" s="407">
        <v>-1.6271705239817136E-2</v>
      </c>
      <c r="E9" s="406">
        <v>7255.3636364005506</v>
      </c>
      <c r="F9" s="407">
        <v>4.9898118968894067E-4</v>
      </c>
    </row>
    <row r="10" spans="1:6" ht="22.5" customHeight="1">
      <c r="A10" s="404" t="s">
        <v>222</v>
      </c>
      <c r="B10" s="405">
        <v>749381.636363636</v>
      </c>
      <c r="C10" s="406">
        <v>2642.2863636360271</v>
      </c>
      <c r="D10" s="407">
        <v>3.5384319356359661E-3</v>
      </c>
      <c r="E10" s="406">
        <v>-25430.50363636401</v>
      </c>
      <c r="F10" s="407">
        <v>-3.2821509012964101E-2</v>
      </c>
    </row>
    <row r="11" spans="1:6" ht="22.5" customHeight="1">
      <c r="A11" s="408" t="s">
        <v>261</v>
      </c>
      <c r="B11" s="405">
        <v>393357.545454545</v>
      </c>
      <c r="C11" s="406">
        <v>-813.55454545497196</v>
      </c>
      <c r="D11" s="407">
        <v>-2.0639629477020582E-3</v>
      </c>
      <c r="E11" s="406">
        <v>-14985.024545455002</v>
      </c>
      <c r="F11" s="409">
        <v>-3.6697189189593971E-2</v>
      </c>
    </row>
    <row r="12" spans="1:6" ht="27.6" customHeight="1">
      <c r="A12" s="400" t="s">
        <v>193</v>
      </c>
      <c r="B12" s="401">
        <v>3252516.5454545422</v>
      </c>
      <c r="C12" s="410">
        <v>-5379.8545454577543</v>
      </c>
      <c r="D12" s="411">
        <v>-1.6513276927583309E-3</v>
      </c>
      <c r="E12" s="410">
        <v>-1561.5445454576984</v>
      </c>
      <c r="F12" s="403">
        <v>-4.798731014650226E-4</v>
      </c>
    </row>
    <row r="13" spans="1:6" ht="20.85" customHeight="1">
      <c r="A13" s="404" t="s">
        <v>211</v>
      </c>
      <c r="B13" s="405">
        <v>3067178.36363636</v>
      </c>
      <c r="C13" s="406">
        <v>-5359.7363636400551</v>
      </c>
      <c r="D13" s="407">
        <v>-1.7444002935683711E-3</v>
      </c>
      <c r="E13" s="406">
        <v>99.70363635988906</v>
      </c>
      <c r="F13" s="407">
        <v>3.2507688068283969E-5</v>
      </c>
    </row>
    <row r="14" spans="1:6" ht="20.85" customHeight="1">
      <c r="A14" s="412" t="s">
        <v>197</v>
      </c>
      <c r="B14" s="413">
        <v>185338.181818182</v>
      </c>
      <c r="C14" s="406">
        <v>-20.118181817990262</v>
      </c>
      <c r="D14" s="407">
        <v>-1.0853671952104627E-4</v>
      </c>
      <c r="E14" s="406">
        <v>-1661.2381818180147</v>
      </c>
      <c r="F14" s="407">
        <v>-8.8836541943179137E-3</v>
      </c>
    </row>
    <row r="15" spans="1:6" ht="27.6" customHeight="1">
      <c r="A15" s="414" t="s">
        <v>15</v>
      </c>
      <c r="B15" s="415">
        <v>62654.0454545455</v>
      </c>
      <c r="C15" s="416">
        <v>721.79545454550134</v>
      </c>
      <c r="D15" s="417">
        <v>1.1654597637668518E-2</v>
      </c>
      <c r="E15" s="416">
        <v>-1772.0945454544981</v>
      </c>
      <c r="F15" s="417">
        <v>-2.7505831413375037E-2</v>
      </c>
    </row>
    <row r="16" spans="1:6" ht="20.85" customHeight="1">
      <c r="A16" s="404" t="s">
        <v>199</v>
      </c>
      <c r="B16" s="405">
        <v>48725.227272727301</v>
      </c>
      <c r="C16" s="406">
        <v>805.97727272730117</v>
      </c>
      <c r="D16" s="407">
        <v>1.6819488467104682E-2</v>
      </c>
      <c r="E16" s="406">
        <v>-1635.9127272726982</v>
      </c>
      <c r="F16" s="407">
        <v>-3.2483631769906318E-2</v>
      </c>
    </row>
    <row r="17" spans="1:6" ht="20.85" customHeight="1">
      <c r="A17" s="412" t="s">
        <v>198</v>
      </c>
      <c r="B17" s="413">
        <v>13928.8181818182</v>
      </c>
      <c r="C17" s="418">
        <v>-84.181818181799827</v>
      </c>
      <c r="D17" s="419">
        <v>-6.0074087049025726E-3</v>
      </c>
      <c r="E17" s="418">
        <v>-136.18181818179983</v>
      </c>
      <c r="F17" s="419">
        <v>-9.6823191028652111E-3</v>
      </c>
    </row>
    <row r="18" spans="1:6" ht="27.6" customHeight="1">
      <c r="A18" s="420" t="s">
        <v>48</v>
      </c>
      <c r="B18" s="421">
        <v>1239.45454545455</v>
      </c>
      <c r="C18" s="422">
        <v>-10.145454545449866</v>
      </c>
      <c r="D18" s="423">
        <v>-8.1189617041051987E-3</v>
      </c>
      <c r="E18" s="422">
        <v>-322.92545454545007</v>
      </c>
      <c r="F18" s="423">
        <v>-0.20668816456012629</v>
      </c>
    </row>
    <row r="19" spans="1:6" ht="24" hidden="1" customHeight="1">
      <c r="A19" s="400"/>
      <c r="B19" s="401"/>
      <c r="C19" s="416"/>
      <c r="D19" s="424"/>
      <c r="E19" s="425"/>
      <c r="F19" s="417"/>
    </row>
    <row r="20" spans="1:6" ht="18" hidden="1" customHeight="1">
      <c r="A20" s="404"/>
      <c r="B20" s="405"/>
      <c r="C20" s="406"/>
      <c r="D20" s="407"/>
      <c r="E20" s="426"/>
      <c r="F20" s="407"/>
    </row>
    <row r="21" spans="1:6" ht="17.850000000000001" hidden="1" customHeight="1">
      <c r="A21" s="747"/>
      <c r="B21" s="427"/>
      <c r="C21" s="418"/>
      <c r="D21" s="748"/>
      <c r="E21" s="428"/>
      <c r="F21" s="419"/>
    </row>
    <row r="22" spans="1:6" ht="27.6" customHeight="1">
      <c r="A22" s="429" t="s">
        <v>12</v>
      </c>
      <c r="B22" s="430">
        <v>19006759.590909131</v>
      </c>
      <c r="C22" s="430">
        <v>-243469.35909086838</v>
      </c>
      <c r="D22" s="431">
        <v>-1.264760848939761E-2</v>
      </c>
      <c r="E22" s="430">
        <v>-36816.739090867341</v>
      </c>
      <c r="F22" s="431">
        <v>-1.9332891287268117E-3</v>
      </c>
    </row>
    <row r="23" spans="1:6" ht="21.6" customHeight="1">
      <c r="A23" s="354" t="s">
        <v>223</v>
      </c>
      <c r="B23" s="392"/>
      <c r="E23" s="392"/>
      <c r="F23" s="392"/>
    </row>
    <row r="24" spans="1:6" s="94" customFormat="1" ht="40.700000000000003" customHeight="1">
      <c r="A24" s="998"/>
      <c r="B24" s="998"/>
      <c r="C24" s="998"/>
      <c r="D24" s="998"/>
      <c r="E24" s="998"/>
      <c r="F24" s="998"/>
    </row>
    <row r="25" spans="1:6" ht="9.9499999999999993" customHeight="1"/>
    <row r="26" spans="1:6" ht="36" customHeight="1"/>
    <row r="27" spans="1:6" ht="36" customHeight="1"/>
    <row r="28" spans="1:6" ht="36" customHeight="1"/>
    <row r="29" spans="1:6" ht="36" hidden="1" customHeight="1">
      <c r="B29" s="432" t="s">
        <v>53</v>
      </c>
    </row>
    <row r="30" spans="1:6" ht="36" hidden="1" customHeight="1">
      <c r="A30" s="433" t="s">
        <v>74</v>
      </c>
      <c r="B30" s="434" t="e">
        <f>#REF!/100</f>
        <v>#REF!</v>
      </c>
    </row>
    <row r="31" spans="1:6" ht="36" hidden="1" customHeight="1"/>
    <row r="32" spans="1:6" ht="36" hidden="1" customHeight="1">
      <c r="B32" s="392" t="e">
        <f>#REF!+B18+B15+#REF!+B12+B8</f>
        <v>#REF!</v>
      </c>
    </row>
    <row r="33" spans="1:3" ht="36" hidden="1" customHeight="1"/>
    <row r="34" spans="1:3" ht="36" hidden="1" customHeight="1">
      <c r="A34" s="435"/>
      <c r="B34" s="392" t="str">
        <f>$B$6</f>
        <v>MARZO
2020</v>
      </c>
      <c r="C34" s="394"/>
    </row>
    <row r="35" spans="1:3" ht="13.7" hidden="1" customHeight="1">
      <c r="C35" s="394"/>
    </row>
    <row r="36" spans="1:3" ht="13.7" hidden="1" customHeight="1"/>
    <row r="37" spans="1:3" ht="13.7" hidden="1" customHeight="1">
      <c r="B37" s="392" t="str">
        <f>$B$6</f>
        <v>MARZO
2020</v>
      </c>
    </row>
    <row r="38" spans="1:3" ht="13.7" hidden="1" customHeight="1"/>
    <row r="39" spans="1:3" ht="13.7" hidden="1" customHeight="1">
      <c r="B39" s="392" t="str">
        <f>$B$6</f>
        <v>MARZO
2020</v>
      </c>
    </row>
    <row r="40" spans="1:3" ht="13.7" hidden="1" customHeight="1"/>
    <row r="49" ht="29.1" customHeight="1"/>
    <row r="51" ht="7.35" customHeight="1"/>
    <row r="186" spans="3:5">
      <c r="E186" s="354" t="e">
        <f>#REF!</f>
        <v>#REF!</v>
      </c>
    </row>
    <row r="187" spans="3:5">
      <c r="E187" s="354">
        <f>extranjeros!I169</f>
        <v>2086399.8</v>
      </c>
    </row>
    <row r="190" spans="3:5">
      <c r="C190" s="354">
        <f>D169</f>
        <v>0</v>
      </c>
    </row>
    <row r="191" spans="3:5">
      <c r="C191" s="354">
        <f>F169</f>
        <v>0</v>
      </c>
    </row>
  </sheetData>
  <mergeCells count="3">
    <mergeCell ref="A24:F24"/>
    <mergeCell ref="A6:A7"/>
    <mergeCell ref="B6:B7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1:J264"/>
  <sheetViews>
    <sheetView zoomScale="10" zoomScaleNormal="10" workbookViewId="0">
      <selection activeCell="L99" sqref="L99"/>
    </sheetView>
  </sheetViews>
  <sheetFormatPr baseColWidth="10" defaultColWidth="11.5703125" defaultRowHeight="15"/>
  <cols>
    <col min="1" max="1" width="16.42578125" style="332" customWidth="1"/>
    <col min="2" max="2" width="16.85546875" style="332" customWidth="1"/>
    <col min="3" max="8" width="12.5703125" style="333" customWidth="1"/>
    <col min="9" max="9" width="13.5703125" style="345" customWidth="1"/>
    <col min="10" max="16384" width="11.5703125" style="171"/>
  </cols>
  <sheetData>
    <row r="1" spans="1:9" s="175" customFormat="1" ht="21.2" customHeight="1">
      <c r="A1" s="914"/>
      <c r="B1" s="316" t="s">
        <v>170</v>
      </c>
      <c r="C1" s="344"/>
      <c r="D1" s="344"/>
      <c r="E1" s="344"/>
      <c r="F1" s="344"/>
      <c r="G1" s="344"/>
      <c r="H1" s="344"/>
      <c r="I1" s="344"/>
    </row>
    <row r="2" spans="1:9" s="175" customFormat="1" ht="16.5" customHeight="1">
      <c r="A2" s="914"/>
      <c r="B2" s="318" t="s">
        <v>167</v>
      </c>
      <c r="C2" s="319"/>
      <c r="D2" s="319"/>
      <c r="E2" s="319"/>
      <c r="F2" s="319"/>
      <c r="G2" s="319"/>
      <c r="H2" s="319"/>
      <c r="I2" s="319"/>
    </row>
    <row r="3" spans="1:9" s="175" customFormat="1" ht="2.1" customHeight="1">
      <c r="A3" s="915"/>
      <c r="B3" s="318"/>
      <c r="C3" s="319"/>
      <c r="D3" s="319"/>
      <c r="E3" s="319"/>
      <c r="F3" s="319"/>
      <c r="G3" s="319"/>
      <c r="H3" s="319"/>
      <c r="I3" s="319"/>
    </row>
    <row r="4" spans="1:9" ht="32.450000000000003" customHeight="1">
      <c r="A4" s="289"/>
      <c r="B4" s="289"/>
      <c r="C4" s="290" t="s">
        <v>161</v>
      </c>
      <c r="D4" s="290" t="s">
        <v>162</v>
      </c>
      <c r="E4" s="290" t="s">
        <v>163</v>
      </c>
      <c r="F4" s="290" t="s">
        <v>164</v>
      </c>
      <c r="G4" s="290" t="s">
        <v>165</v>
      </c>
      <c r="H4" s="290" t="s">
        <v>166</v>
      </c>
      <c r="I4" s="290" t="s">
        <v>12</v>
      </c>
    </row>
    <row r="5" spans="1:9" ht="40.700000000000003" customHeight="1">
      <c r="A5" s="346"/>
      <c r="B5" s="815" t="s">
        <v>337</v>
      </c>
      <c r="C5" s="291"/>
      <c r="D5" s="291"/>
      <c r="E5" s="291"/>
      <c r="F5" s="291"/>
      <c r="G5" s="291"/>
      <c r="H5" s="291"/>
      <c r="I5" s="291"/>
    </row>
    <row r="6" spans="1:9" s="172" customFormat="1" ht="14.25" hidden="1" customHeight="1">
      <c r="A6" s="347">
        <v>2009</v>
      </c>
      <c r="B6" s="292"/>
      <c r="C6" s="293"/>
      <c r="D6" s="293"/>
      <c r="E6" s="293"/>
      <c r="F6" s="293"/>
      <c r="G6" s="293"/>
      <c r="H6" s="293"/>
      <c r="I6" s="294"/>
    </row>
    <row r="7" spans="1:9" ht="16.5" hidden="1" customHeight="1">
      <c r="A7" s="348">
        <v>39814</v>
      </c>
      <c r="B7" s="203">
        <v>2009</v>
      </c>
      <c r="C7" s="298">
        <v>4610</v>
      </c>
      <c r="D7" s="298">
        <v>4042</v>
      </c>
      <c r="E7" s="298">
        <v>1759</v>
      </c>
      <c r="F7" s="298">
        <v>56</v>
      </c>
      <c r="G7" s="298">
        <v>15</v>
      </c>
      <c r="H7" s="298">
        <v>4</v>
      </c>
      <c r="I7" s="299">
        <v>10486</v>
      </c>
    </row>
    <row r="8" spans="1:9" ht="15" customHeight="1">
      <c r="A8" s="348">
        <v>39845</v>
      </c>
      <c r="B8" s="297">
        <v>2009</v>
      </c>
      <c r="C8" s="298">
        <v>4589</v>
      </c>
      <c r="D8" s="298">
        <v>4273</v>
      </c>
      <c r="E8" s="298">
        <v>1939</v>
      </c>
      <c r="F8" s="298">
        <v>53</v>
      </c>
      <c r="G8" s="298">
        <v>13</v>
      </c>
      <c r="H8" s="298">
        <v>4</v>
      </c>
      <c r="I8" s="299">
        <v>10871</v>
      </c>
    </row>
    <row r="9" spans="1:9" ht="17.45" hidden="1" customHeight="1">
      <c r="A9" s="348">
        <v>39873</v>
      </c>
      <c r="B9" s="297">
        <v>2009</v>
      </c>
      <c r="C9" s="298">
        <v>4591</v>
      </c>
      <c r="D9" s="298">
        <v>4333</v>
      </c>
      <c r="E9" s="298">
        <v>2090</v>
      </c>
      <c r="F9" s="298">
        <v>58</v>
      </c>
      <c r="G9" s="298">
        <v>13</v>
      </c>
      <c r="H9" s="298">
        <v>4</v>
      </c>
      <c r="I9" s="299">
        <v>11089</v>
      </c>
    </row>
    <row r="10" spans="1:9" ht="15" hidden="1" customHeight="1">
      <c r="A10" s="348">
        <v>39904</v>
      </c>
      <c r="B10" s="297">
        <v>2009</v>
      </c>
      <c r="C10" s="298">
        <v>4486</v>
      </c>
      <c r="D10" s="298">
        <v>4212</v>
      </c>
      <c r="E10" s="298">
        <v>2068</v>
      </c>
      <c r="F10" s="298">
        <v>53</v>
      </c>
      <c r="G10" s="298">
        <v>13</v>
      </c>
      <c r="H10" s="298">
        <v>4</v>
      </c>
      <c r="I10" s="299">
        <v>10836</v>
      </c>
    </row>
    <row r="11" spans="1:9" ht="15" hidden="1" customHeight="1">
      <c r="A11" s="348">
        <v>39934</v>
      </c>
      <c r="B11" s="297">
        <v>2009</v>
      </c>
      <c r="C11" s="298">
        <v>4455</v>
      </c>
      <c r="D11" s="298">
        <v>4225</v>
      </c>
      <c r="E11" s="298">
        <v>2109</v>
      </c>
      <c r="F11" s="298">
        <v>62</v>
      </c>
      <c r="G11" s="298">
        <v>13</v>
      </c>
      <c r="H11" s="298">
        <v>4</v>
      </c>
      <c r="I11" s="299">
        <v>10868</v>
      </c>
    </row>
    <row r="12" spans="1:9" ht="15" hidden="1" customHeight="1">
      <c r="A12" s="348">
        <v>39965</v>
      </c>
      <c r="B12" s="297">
        <v>2009</v>
      </c>
      <c r="C12" s="298">
        <v>4433</v>
      </c>
      <c r="D12" s="298">
        <v>4308</v>
      </c>
      <c r="E12" s="298">
        <v>2159</v>
      </c>
      <c r="F12" s="298">
        <v>56</v>
      </c>
      <c r="G12" s="298">
        <v>15</v>
      </c>
      <c r="H12" s="298">
        <v>4</v>
      </c>
      <c r="I12" s="299">
        <v>10975</v>
      </c>
    </row>
    <row r="13" spans="1:9" ht="15" hidden="1" customHeight="1">
      <c r="A13" s="348">
        <v>39995</v>
      </c>
      <c r="B13" s="297">
        <v>2009</v>
      </c>
      <c r="C13" s="298">
        <v>4532</v>
      </c>
      <c r="D13" s="298">
        <v>4575</v>
      </c>
      <c r="E13" s="298">
        <v>2158</v>
      </c>
      <c r="F13" s="298">
        <v>64</v>
      </c>
      <c r="G13" s="298">
        <v>15</v>
      </c>
      <c r="H13" s="298">
        <v>4</v>
      </c>
      <c r="I13" s="299">
        <v>11348</v>
      </c>
    </row>
    <row r="14" spans="1:9" ht="15" hidden="1" customHeight="1">
      <c r="A14" s="348">
        <v>40026</v>
      </c>
      <c r="B14" s="297">
        <v>2009</v>
      </c>
      <c r="C14" s="298">
        <v>4555</v>
      </c>
      <c r="D14" s="298">
        <v>4544</v>
      </c>
      <c r="E14" s="298">
        <v>2155</v>
      </c>
      <c r="F14" s="298">
        <v>59</v>
      </c>
      <c r="G14" s="298">
        <v>15</v>
      </c>
      <c r="H14" s="298">
        <v>4</v>
      </c>
      <c r="I14" s="299">
        <v>11332</v>
      </c>
    </row>
    <row r="15" spans="1:9" ht="15" hidden="1" customHeight="1">
      <c r="A15" s="348">
        <v>40057</v>
      </c>
      <c r="B15" s="203">
        <v>2009</v>
      </c>
      <c r="C15" s="298">
        <v>4535</v>
      </c>
      <c r="D15" s="298">
        <v>4340</v>
      </c>
      <c r="E15" s="298">
        <v>2053</v>
      </c>
      <c r="F15" s="298">
        <v>52</v>
      </c>
      <c r="G15" s="298">
        <v>15</v>
      </c>
      <c r="H15" s="298">
        <v>4</v>
      </c>
      <c r="I15" s="299">
        <v>10999</v>
      </c>
    </row>
    <row r="16" spans="1:9" ht="15" hidden="1" customHeight="1">
      <c r="A16" s="348">
        <v>40087</v>
      </c>
      <c r="B16" s="297">
        <v>2009</v>
      </c>
      <c r="C16" s="298">
        <v>4708</v>
      </c>
      <c r="D16" s="298">
        <v>4263</v>
      </c>
      <c r="E16" s="298">
        <v>2019</v>
      </c>
      <c r="F16" s="298">
        <v>50</v>
      </c>
      <c r="G16" s="298">
        <v>14</v>
      </c>
      <c r="H16" s="298">
        <v>4</v>
      </c>
      <c r="I16" s="299">
        <v>11058</v>
      </c>
    </row>
    <row r="17" spans="1:9" ht="15" hidden="1" customHeight="1">
      <c r="A17" s="348">
        <v>40118</v>
      </c>
      <c r="B17" s="297">
        <v>2009</v>
      </c>
      <c r="C17" s="298">
        <v>4673</v>
      </c>
      <c r="D17" s="298">
        <v>4347</v>
      </c>
      <c r="E17" s="298">
        <v>1842</v>
      </c>
      <c r="F17" s="298">
        <v>50</v>
      </c>
      <c r="G17" s="298">
        <v>12</v>
      </c>
      <c r="H17" s="298">
        <v>4</v>
      </c>
      <c r="I17" s="299">
        <v>10928</v>
      </c>
    </row>
    <row r="18" spans="1:9" ht="15" hidden="1" customHeight="1">
      <c r="A18" s="348">
        <v>40148</v>
      </c>
      <c r="B18" s="297">
        <v>2009</v>
      </c>
      <c r="C18" s="298">
        <v>4640</v>
      </c>
      <c r="D18" s="298">
        <v>4307</v>
      </c>
      <c r="E18" s="298">
        <v>1643</v>
      </c>
      <c r="F18" s="298">
        <v>47</v>
      </c>
      <c r="G18" s="298">
        <v>15</v>
      </c>
      <c r="H18" s="298">
        <v>4</v>
      </c>
      <c r="I18" s="299">
        <v>10656</v>
      </c>
    </row>
    <row r="19" spans="1:9" s="172" customFormat="1" ht="15" hidden="1" customHeight="1">
      <c r="A19" s="347">
        <v>2010</v>
      </c>
      <c r="B19" s="297">
        <v>2010</v>
      </c>
      <c r="C19" s="300"/>
      <c r="D19" s="300"/>
      <c r="E19" s="300"/>
      <c r="F19" s="300"/>
      <c r="G19" s="300"/>
      <c r="H19" s="300"/>
      <c r="I19" s="301"/>
    </row>
    <row r="20" spans="1:9" ht="15" hidden="1" customHeight="1">
      <c r="A20" s="348">
        <v>40179</v>
      </c>
      <c r="B20" s="297">
        <v>2010</v>
      </c>
      <c r="C20" s="298">
        <v>4562</v>
      </c>
      <c r="D20" s="298">
        <v>4276</v>
      </c>
      <c r="E20" s="298">
        <v>1688</v>
      </c>
      <c r="F20" s="298">
        <v>47</v>
      </c>
      <c r="G20" s="298">
        <v>12</v>
      </c>
      <c r="H20" s="298">
        <v>4</v>
      </c>
      <c r="I20" s="299">
        <v>10589</v>
      </c>
    </row>
    <row r="21" spans="1:9" ht="15" customHeight="1">
      <c r="A21" s="348">
        <v>40210</v>
      </c>
      <c r="B21" s="297">
        <v>2010</v>
      </c>
      <c r="C21" s="298">
        <v>4572</v>
      </c>
      <c r="D21" s="298">
        <v>4205</v>
      </c>
      <c r="E21" s="298">
        <v>1905</v>
      </c>
      <c r="F21" s="298">
        <v>47</v>
      </c>
      <c r="G21" s="298">
        <v>14</v>
      </c>
      <c r="H21" s="298">
        <v>4</v>
      </c>
      <c r="I21" s="299">
        <v>10747</v>
      </c>
    </row>
    <row r="22" spans="1:9" ht="15" hidden="1" customHeight="1">
      <c r="A22" s="348">
        <v>40238</v>
      </c>
      <c r="B22" s="297">
        <v>2010</v>
      </c>
      <c r="C22" s="298">
        <v>4508</v>
      </c>
      <c r="D22" s="298">
        <v>4350</v>
      </c>
      <c r="E22" s="298">
        <v>1955</v>
      </c>
      <c r="F22" s="298">
        <v>48</v>
      </c>
      <c r="G22" s="298">
        <v>12</v>
      </c>
      <c r="H22" s="298">
        <v>4</v>
      </c>
      <c r="I22" s="299">
        <v>10877</v>
      </c>
    </row>
    <row r="23" spans="1:9" ht="15" hidden="1" customHeight="1">
      <c r="A23" s="348">
        <v>40269</v>
      </c>
      <c r="B23" s="297">
        <v>2010</v>
      </c>
      <c r="C23" s="298">
        <v>4497</v>
      </c>
      <c r="D23" s="298">
        <v>4377</v>
      </c>
      <c r="E23" s="298">
        <v>2028</v>
      </c>
      <c r="F23" s="298">
        <v>50</v>
      </c>
      <c r="G23" s="298">
        <v>13</v>
      </c>
      <c r="H23" s="298">
        <v>4</v>
      </c>
      <c r="I23" s="299">
        <v>10969</v>
      </c>
    </row>
    <row r="24" spans="1:9" ht="15" hidden="1" customHeight="1">
      <c r="A24" s="348">
        <v>40299</v>
      </c>
      <c r="B24" s="297">
        <v>2010</v>
      </c>
      <c r="C24" s="298">
        <v>4423</v>
      </c>
      <c r="D24" s="298">
        <v>4178</v>
      </c>
      <c r="E24" s="298">
        <v>2038</v>
      </c>
      <c r="F24" s="298">
        <v>50</v>
      </c>
      <c r="G24" s="298">
        <v>13</v>
      </c>
      <c r="H24" s="298">
        <v>4</v>
      </c>
      <c r="I24" s="299">
        <v>10706</v>
      </c>
    </row>
    <row r="25" spans="1:9" ht="15" hidden="1" customHeight="1">
      <c r="A25" s="348">
        <v>40330</v>
      </c>
      <c r="B25" s="297">
        <v>2010</v>
      </c>
      <c r="C25" s="298">
        <v>4347</v>
      </c>
      <c r="D25" s="298">
        <v>4221</v>
      </c>
      <c r="E25" s="298">
        <v>2058</v>
      </c>
      <c r="F25" s="298">
        <v>56</v>
      </c>
      <c r="G25" s="298">
        <v>13</v>
      </c>
      <c r="H25" s="298">
        <v>4</v>
      </c>
      <c r="I25" s="299">
        <v>10699</v>
      </c>
    </row>
    <row r="26" spans="1:9" ht="15" hidden="1" customHeight="1">
      <c r="A26" s="348">
        <v>40360</v>
      </c>
      <c r="B26" s="297">
        <v>2010</v>
      </c>
      <c r="C26" s="298">
        <v>4500</v>
      </c>
      <c r="D26" s="298">
        <v>4508</v>
      </c>
      <c r="E26" s="298">
        <v>2096</v>
      </c>
      <c r="F26" s="298">
        <v>58</v>
      </c>
      <c r="G26" s="298">
        <v>14</v>
      </c>
      <c r="H26" s="298">
        <v>4</v>
      </c>
      <c r="I26" s="299">
        <v>11180</v>
      </c>
    </row>
    <row r="27" spans="1:9" ht="15" hidden="1" customHeight="1">
      <c r="A27" s="348">
        <v>40391</v>
      </c>
      <c r="B27" s="297">
        <v>2010</v>
      </c>
      <c r="C27" s="298">
        <v>4473</v>
      </c>
      <c r="D27" s="298">
        <v>4449</v>
      </c>
      <c r="E27" s="298">
        <v>2045</v>
      </c>
      <c r="F27" s="298">
        <v>51</v>
      </c>
      <c r="G27" s="298">
        <v>15</v>
      </c>
      <c r="H27" s="298">
        <v>3</v>
      </c>
      <c r="I27" s="299">
        <v>11036</v>
      </c>
    </row>
    <row r="28" spans="1:9" ht="15" hidden="1" customHeight="1">
      <c r="A28" s="348">
        <v>40422</v>
      </c>
      <c r="B28" s="297">
        <v>2010</v>
      </c>
      <c r="C28" s="298">
        <v>4505</v>
      </c>
      <c r="D28" s="298">
        <v>4232</v>
      </c>
      <c r="E28" s="298">
        <v>2001</v>
      </c>
      <c r="F28" s="298">
        <v>45</v>
      </c>
      <c r="G28" s="298">
        <v>16</v>
      </c>
      <c r="H28" s="298">
        <v>3</v>
      </c>
      <c r="I28" s="299">
        <v>10802</v>
      </c>
    </row>
    <row r="29" spans="1:9" ht="15" hidden="1" customHeight="1">
      <c r="A29" s="348">
        <v>40452</v>
      </c>
      <c r="B29" s="297">
        <v>2010</v>
      </c>
      <c r="C29" s="298">
        <v>4593</v>
      </c>
      <c r="D29" s="298">
        <v>4197</v>
      </c>
      <c r="E29" s="298">
        <v>1954</v>
      </c>
      <c r="F29" s="298">
        <v>41</v>
      </c>
      <c r="G29" s="298">
        <v>14</v>
      </c>
      <c r="H29" s="298">
        <v>3</v>
      </c>
      <c r="I29" s="299">
        <v>10802</v>
      </c>
    </row>
    <row r="30" spans="1:9" ht="15" hidden="1" customHeight="1">
      <c r="A30" s="348">
        <v>40483</v>
      </c>
      <c r="B30" s="297">
        <v>2010</v>
      </c>
      <c r="C30" s="298">
        <v>4624</v>
      </c>
      <c r="D30" s="298">
        <v>4176</v>
      </c>
      <c r="E30" s="298">
        <v>1785</v>
      </c>
      <c r="F30" s="298">
        <v>44</v>
      </c>
      <c r="G30" s="298">
        <v>14</v>
      </c>
      <c r="H30" s="298">
        <v>3</v>
      </c>
      <c r="I30" s="299">
        <v>10646</v>
      </c>
    </row>
    <row r="31" spans="1:9" ht="15" hidden="1" customHeight="1">
      <c r="A31" s="348">
        <v>40513</v>
      </c>
      <c r="B31" s="297">
        <v>2010</v>
      </c>
      <c r="C31" s="298">
        <v>4595</v>
      </c>
      <c r="D31" s="298">
        <v>4137</v>
      </c>
      <c r="E31" s="298">
        <v>1546</v>
      </c>
      <c r="F31" s="298">
        <v>49</v>
      </c>
      <c r="G31" s="298">
        <v>13</v>
      </c>
      <c r="H31" s="298">
        <v>3</v>
      </c>
      <c r="I31" s="299">
        <v>10343</v>
      </c>
    </row>
    <row r="32" spans="1:9" s="172" customFormat="1" ht="15" hidden="1" customHeight="1">
      <c r="A32" s="347">
        <v>2011</v>
      </c>
      <c r="B32" s="297">
        <v>2011</v>
      </c>
      <c r="C32" s="300"/>
      <c r="D32" s="300"/>
      <c r="E32" s="300"/>
      <c r="F32" s="300"/>
      <c r="G32" s="300"/>
      <c r="H32" s="300"/>
      <c r="I32" s="301"/>
    </row>
    <row r="33" spans="1:9" ht="15" hidden="1" customHeight="1">
      <c r="A33" s="348">
        <v>40544</v>
      </c>
      <c r="B33" s="297">
        <v>2011</v>
      </c>
      <c r="C33" s="298">
        <v>4504</v>
      </c>
      <c r="D33" s="298">
        <v>3942</v>
      </c>
      <c r="E33" s="298">
        <v>1634</v>
      </c>
      <c r="F33" s="298">
        <v>47</v>
      </c>
      <c r="G33" s="298">
        <v>12</v>
      </c>
      <c r="H33" s="298">
        <v>3</v>
      </c>
      <c r="I33" s="299">
        <v>10142</v>
      </c>
    </row>
    <row r="34" spans="1:9" ht="15" customHeight="1">
      <c r="A34" s="348">
        <v>40575</v>
      </c>
      <c r="B34" s="297">
        <v>2011</v>
      </c>
      <c r="C34" s="298">
        <v>4468</v>
      </c>
      <c r="D34" s="298">
        <v>4050</v>
      </c>
      <c r="E34" s="298">
        <v>1863</v>
      </c>
      <c r="F34" s="298">
        <v>49</v>
      </c>
      <c r="G34" s="298">
        <v>11</v>
      </c>
      <c r="H34" s="298">
        <v>4</v>
      </c>
      <c r="I34" s="299">
        <v>10445</v>
      </c>
    </row>
    <row r="35" spans="1:9" ht="15" hidden="1" customHeight="1">
      <c r="A35" s="348">
        <v>40603</v>
      </c>
      <c r="B35" s="297">
        <v>2011</v>
      </c>
      <c r="C35" s="298">
        <v>4419</v>
      </c>
      <c r="D35" s="298">
        <v>4139</v>
      </c>
      <c r="E35" s="298">
        <v>1889</v>
      </c>
      <c r="F35" s="298">
        <v>47</v>
      </c>
      <c r="G35" s="298">
        <v>11</v>
      </c>
      <c r="H35" s="298">
        <v>4</v>
      </c>
      <c r="I35" s="299">
        <v>10509</v>
      </c>
    </row>
    <row r="36" spans="1:9" ht="15" hidden="1" customHeight="1">
      <c r="A36" s="348">
        <v>40634</v>
      </c>
      <c r="B36" s="297">
        <v>2011</v>
      </c>
      <c r="C36" s="298">
        <v>4396</v>
      </c>
      <c r="D36" s="298">
        <v>4228</v>
      </c>
      <c r="E36" s="298">
        <v>1923</v>
      </c>
      <c r="F36" s="298">
        <v>47</v>
      </c>
      <c r="G36" s="298">
        <v>14</v>
      </c>
      <c r="H36" s="298">
        <v>4</v>
      </c>
      <c r="I36" s="299">
        <v>10612</v>
      </c>
    </row>
    <row r="37" spans="1:9" ht="15" hidden="1" customHeight="1">
      <c r="A37" s="348">
        <v>40664</v>
      </c>
      <c r="B37" s="297">
        <v>2011</v>
      </c>
      <c r="C37" s="298">
        <v>4339</v>
      </c>
      <c r="D37" s="298">
        <v>4140</v>
      </c>
      <c r="E37" s="298">
        <v>1952</v>
      </c>
      <c r="F37" s="298">
        <v>46</v>
      </c>
      <c r="G37" s="298">
        <v>13</v>
      </c>
      <c r="H37" s="298">
        <v>3</v>
      </c>
      <c r="I37" s="299">
        <v>10493</v>
      </c>
    </row>
    <row r="38" spans="1:9" ht="15" hidden="1" customHeight="1">
      <c r="A38" s="348">
        <v>40695</v>
      </c>
      <c r="B38" s="297">
        <v>2011</v>
      </c>
      <c r="C38" s="298">
        <v>4423</v>
      </c>
      <c r="D38" s="298">
        <v>4244</v>
      </c>
      <c r="E38" s="298">
        <v>2027</v>
      </c>
      <c r="F38" s="298">
        <v>50</v>
      </c>
      <c r="G38" s="298">
        <v>12</v>
      </c>
      <c r="H38" s="298">
        <v>2</v>
      </c>
      <c r="I38" s="299">
        <v>10758</v>
      </c>
    </row>
    <row r="39" spans="1:9" ht="15" hidden="1" customHeight="1">
      <c r="A39" s="348">
        <v>40725</v>
      </c>
      <c r="B39" s="297">
        <v>2011</v>
      </c>
      <c r="C39" s="298">
        <v>4493</v>
      </c>
      <c r="D39" s="298">
        <v>4482</v>
      </c>
      <c r="E39" s="298">
        <v>2061</v>
      </c>
      <c r="F39" s="298">
        <v>53</v>
      </c>
      <c r="G39" s="298">
        <v>14</v>
      </c>
      <c r="H39" s="298">
        <v>3</v>
      </c>
      <c r="I39" s="299">
        <v>11106</v>
      </c>
    </row>
    <row r="40" spans="1:9" ht="15" hidden="1" customHeight="1">
      <c r="A40" s="348">
        <v>40756</v>
      </c>
      <c r="B40" s="297">
        <v>2011</v>
      </c>
      <c r="C40" s="298">
        <v>4478</v>
      </c>
      <c r="D40" s="298">
        <v>4340</v>
      </c>
      <c r="E40" s="298">
        <v>2037</v>
      </c>
      <c r="F40" s="298">
        <v>46</v>
      </c>
      <c r="G40" s="298">
        <v>15</v>
      </c>
      <c r="H40" s="298">
        <v>3</v>
      </c>
      <c r="I40" s="299">
        <v>10919</v>
      </c>
    </row>
    <row r="41" spans="1:9" ht="15" hidden="1" customHeight="1">
      <c r="A41" s="348">
        <v>40787</v>
      </c>
      <c r="B41" s="297">
        <v>2011</v>
      </c>
      <c r="C41" s="298">
        <v>4425</v>
      </c>
      <c r="D41" s="298">
        <v>4195</v>
      </c>
      <c r="E41" s="298">
        <v>1968</v>
      </c>
      <c r="F41" s="298">
        <v>37</v>
      </c>
      <c r="G41" s="298">
        <v>15</v>
      </c>
      <c r="H41" s="298">
        <v>2</v>
      </c>
      <c r="I41" s="299">
        <v>10642</v>
      </c>
    </row>
    <row r="42" spans="1:9" ht="15" hidden="1" customHeight="1">
      <c r="A42" s="348">
        <v>40817</v>
      </c>
      <c r="B42" s="297">
        <v>2011</v>
      </c>
      <c r="C42" s="298">
        <v>4542</v>
      </c>
      <c r="D42" s="298">
        <v>4052</v>
      </c>
      <c r="E42" s="298">
        <v>1916</v>
      </c>
      <c r="F42" s="298">
        <v>38</v>
      </c>
      <c r="G42" s="298">
        <v>14</v>
      </c>
      <c r="H42" s="298">
        <v>3</v>
      </c>
      <c r="I42" s="299">
        <v>10565</v>
      </c>
    </row>
    <row r="43" spans="1:9" ht="15" hidden="1" customHeight="1">
      <c r="A43" s="348">
        <v>40848</v>
      </c>
      <c r="B43" s="297">
        <v>2011</v>
      </c>
      <c r="C43" s="298">
        <v>4585</v>
      </c>
      <c r="D43" s="298">
        <v>4139</v>
      </c>
      <c r="E43" s="298">
        <v>1764</v>
      </c>
      <c r="F43" s="298">
        <v>42</v>
      </c>
      <c r="G43" s="298">
        <v>13</v>
      </c>
      <c r="H43" s="298">
        <v>3</v>
      </c>
      <c r="I43" s="299">
        <v>10546</v>
      </c>
    </row>
    <row r="44" spans="1:9" ht="15" hidden="1" customHeight="1">
      <c r="A44" s="348">
        <v>40878</v>
      </c>
      <c r="B44" s="297">
        <v>2011</v>
      </c>
      <c r="C44" s="298">
        <v>4615</v>
      </c>
      <c r="D44" s="298">
        <v>4087</v>
      </c>
      <c r="E44" s="298">
        <v>1536</v>
      </c>
      <c r="F44" s="298">
        <v>42</v>
      </c>
      <c r="G44" s="298">
        <v>14</v>
      </c>
      <c r="H44" s="298">
        <v>3</v>
      </c>
      <c r="I44" s="299">
        <v>10297</v>
      </c>
    </row>
    <row r="45" spans="1:9" s="172" customFormat="1" ht="15" hidden="1" customHeight="1">
      <c r="A45" s="347">
        <v>2012</v>
      </c>
      <c r="B45" s="297">
        <v>2012</v>
      </c>
      <c r="C45" s="300"/>
      <c r="D45" s="300"/>
      <c r="E45" s="300"/>
      <c r="F45" s="300"/>
      <c r="G45" s="300"/>
      <c r="H45" s="300"/>
      <c r="I45" s="301"/>
    </row>
    <row r="46" spans="1:9" ht="15" hidden="1" customHeight="1">
      <c r="A46" s="348">
        <v>40909</v>
      </c>
      <c r="B46" s="297">
        <v>2012</v>
      </c>
      <c r="C46" s="298">
        <v>4438</v>
      </c>
      <c r="D46" s="298">
        <v>3953</v>
      </c>
      <c r="E46" s="298">
        <v>1662</v>
      </c>
      <c r="F46" s="298">
        <v>38</v>
      </c>
      <c r="G46" s="298">
        <v>13</v>
      </c>
      <c r="H46" s="298">
        <v>3</v>
      </c>
      <c r="I46" s="299">
        <v>10107</v>
      </c>
    </row>
    <row r="47" spans="1:9" ht="15" customHeight="1">
      <c r="A47" s="348">
        <v>40940</v>
      </c>
      <c r="B47" s="297">
        <v>2012</v>
      </c>
      <c r="C47" s="298">
        <v>4405</v>
      </c>
      <c r="D47" s="298">
        <v>4100</v>
      </c>
      <c r="E47" s="298">
        <v>1872</v>
      </c>
      <c r="F47" s="298">
        <v>44</v>
      </c>
      <c r="G47" s="298">
        <v>11</v>
      </c>
      <c r="H47" s="298">
        <v>3</v>
      </c>
      <c r="I47" s="299">
        <v>10435</v>
      </c>
    </row>
    <row r="48" spans="1:9" ht="15" hidden="1" customHeight="1">
      <c r="A48" s="348">
        <v>40969</v>
      </c>
      <c r="B48" s="297">
        <v>2012</v>
      </c>
      <c r="C48" s="298">
        <v>4425</v>
      </c>
      <c r="D48" s="298">
        <v>4049</v>
      </c>
      <c r="E48" s="298">
        <v>1894</v>
      </c>
      <c r="F48" s="298">
        <v>46</v>
      </c>
      <c r="G48" s="298">
        <v>14</v>
      </c>
      <c r="H48" s="298">
        <v>3</v>
      </c>
      <c r="I48" s="299">
        <v>10431</v>
      </c>
    </row>
    <row r="49" spans="1:9" ht="15" hidden="1" customHeight="1">
      <c r="A49" s="348">
        <v>41000</v>
      </c>
      <c r="B49" s="297">
        <v>2012</v>
      </c>
      <c r="C49" s="298">
        <v>4323</v>
      </c>
      <c r="D49" s="298">
        <v>4091</v>
      </c>
      <c r="E49" s="298">
        <v>1930</v>
      </c>
      <c r="F49" s="298">
        <v>42</v>
      </c>
      <c r="G49" s="298">
        <v>17</v>
      </c>
      <c r="H49" s="298">
        <v>1</v>
      </c>
      <c r="I49" s="299">
        <v>10404</v>
      </c>
    </row>
    <row r="50" spans="1:9" ht="15" hidden="1" customHeight="1">
      <c r="A50" s="348">
        <v>41030</v>
      </c>
      <c r="B50" s="297">
        <v>2012</v>
      </c>
      <c r="C50" s="298">
        <v>4342</v>
      </c>
      <c r="D50" s="298">
        <v>4072</v>
      </c>
      <c r="E50" s="298">
        <v>1974</v>
      </c>
      <c r="F50" s="298">
        <v>46</v>
      </c>
      <c r="G50" s="298">
        <v>14</v>
      </c>
      <c r="H50" s="298">
        <v>3</v>
      </c>
      <c r="I50" s="299">
        <v>10451</v>
      </c>
    </row>
    <row r="51" spans="1:9" ht="15" hidden="1" customHeight="1">
      <c r="A51" s="348">
        <v>41061</v>
      </c>
      <c r="B51" s="297">
        <v>2012</v>
      </c>
      <c r="C51" s="298">
        <v>4401</v>
      </c>
      <c r="D51" s="298">
        <v>4205</v>
      </c>
      <c r="E51" s="298">
        <v>2024</v>
      </c>
      <c r="F51" s="298">
        <v>43</v>
      </c>
      <c r="G51" s="298">
        <v>18</v>
      </c>
      <c r="H51" s="298">
        <v>3</v>
      </c>
      <c r="I51" s="299">
        <v>10694</v>
      </c>
    </row>
    <row r="52" spans="1:9" ht="15" hidden="1" customHeight="1">
      <c r="A52" s="348">
        <v>41091</v>
      </c>
      <c r="B52" s="297">
        <v>2012</v>
      </c>
      <c r="C52" s="298">
        <v>4464</v>
      </c>
      <c r="D52" s="298">
        <v>4359</v>
      </c>
      <c r="E52" s="298">
        <v>2026</v>
      </c>
      <c r="F52" s="298">
        <v>47</v>
      </c>
      <c r="G52" s="298">
        <v>17</v>
      </c>
      <c r="H52" s="298">
        <v>3</v>
      </c>
      <c r="I52" s="299">
        <v>10916</v>
      </c>
    </row>
    <row r="53" spans="1:9" ht="15" hidden="1" customHeight="1">
      <c r="A53" s="348">
        <v>41122</v>
      </c>
      <c r="B53" s="297">
        <v>2012</v>
      </c>
      <c r="C53" s="298">
        <v>4500</v>
      </c>
      <c r="D53" s="298">
        <v>4283</v>
      </c>
      <c r="E53" s="298">
        <v>2030</v>
      </c>
      <c r="F53" s="298">
        <v>37</v>
      </c>
      <c r="G53" s="298">
        <v>17</v>
      </c>
      <c r="H53" s="298">
        <v>3</v>
      </c>
      <c r="I53" s="299">
        <v>10870</v>
      </c>
    </row>
    <row r="54" spans="1:9" ht="15" hidden="1" customHeight="1">
      <c r="A54" s="348">
        <v>41153</v>
      </c>
      <c r="B54" s="297">
        <v>2012</v>
      </c>
      <c r="C54" s="298">
        <v>4492</v>
      </c>
      <c r="D54" s="298">
        <v>4121</v>
      </c>
      <c r="E54" s="298">
        <v>1977</v>
      </c>
      <c r="F54" s="298">
        <v>36</v>
      </c>
      <c r="G54" s="298">
        <v>17</v>
      </c>
      <c r="H54" s="298">
        <v>3</v>
      </c>
      <c r="I54" s="299">
        <v>10646</v>
      </c>
    </row>
    <row r="55" spans="1:9" ht="15" hidden="1" customHeight="1">
      <c r="A55" s="348">
        <v>41183</v>
      </c>
      <c r="B55" s="297">
        <v>2012</v>
      </c>
      <c r="C55" s="298">
        <v>4488</v>
      </c>
      <c r="D55" s="298">
        <v>3967</v>
      </c>
      <c r="E55" s="298">
        <v>1886</v>
      </c>
      <c r="F55" s="298">
        <v>36</v>
      </c>
      <c r="G55" s="298">
        <v>17</v>
      </c>
      <c r="H55" s="298">
        <v>3</v>
      </c>
      <c r="I55" s="299">
        <v>10397</v>
      </c>
    </row>
    <row r="56" spans="1:9" ht="15" hidden="1" customHeight="1">
      <c r="A56" s="348">
        <v>41214</v>
      </c>
      <c r="B56" s="297">
        <v>2012</v>
      </c>
      <c r="C56" s="298">
        <v>4485</v>
      </c>
      <c r="D56" s="298">
        <v>4167</v>
      </c>
      <c r="E56" s="298">
        <v>1750</v>
      </c>
      <c r="F56" s="298">
        <v>39</v>
      </c>
      <c r="G56" s="298">
        <v>15</v>
      </c>
      <c r="H56" s="298">
        <v>3</v>
      </c>
      <c r="I56" s="299">
        <v>10459</v>
      </c>
    </row>
    <row r="57" spans="1:9" s="172" customFormat="1" ht="15" hidden="1" customHeight="1">
      <c r="A57" s="348">
        <v>41244</v>
      </c>
      <c r="B57" s="297">
        <v>2012</v>
      </c>
      <c r="C57" s="298">
        <v>4516</v>
      </c>
      <c r="D57" s="298">
        <v>4095</v>
      </c>
      <c r="E57" s="298">
        <v>1480</v>
      </c>
      <c r="F57" s="298">
        <v>38</v>
      </c>
      <c r="G57" s="298">
        <v>14</v>
      </c>
      <c r="H57" s="298">
        <v>3</v>
      </c>
      <c r="I57" s="299">
        <v>10146</v>
      </c>
    </row>
    <row r="58" spans="1:9" s="172" customFormat="1" ht="15" hidden="1" customHeight="1">
      <c r="A58" s="916"/>
      <c r="B58" s="297">
        <v>2013</v>
      </c>
      <c r="C58" s="302"/>
      <c r="D58" s="303"/>
      <c r="E58" s="304"/>
      <c r="F58" s="303"/>
      <c r="G58" s="304"/>
      <c r="H58" s="300"/>
      <c r="I58" s="301"/>
    </row>
    <row r="59" spans="1:9" ht="15" hidden="1" customHeight="1">
      <c r="A59" s="348">
        <v>41279</v>
      </c>
      <c r="B59" s="297">
        <v>2013</v>
      </c>
      <c r="C59" s="298">
        <v>4182</v>
      </c>
      <c r="D59" s="298">
        <v>3898</v>
      </c>
      <c r="E59" s="298">
        <v>1629</v>
      </c>
      <c r="F59" s="298">
        <v>38</v>
      </c>
      <c r="G59" s="298">
        <v>16</v>
      </c>
      <c r="H59" s="298">
        <v>3</v>
      </c>
      <c r="I59" s="299">
        <v>9766</v>
      </c>
    </row>
    <row r="60" spans="1:9" ht="15" customHeight="1">
      <c r="A60" s="348">
        <v>41306</v>
      </c>
      <c r="B60" s="297">
        <v>2013</v>
      </c>
      <c r="C60" s="298">
        <v>4217</v>
      </c>
      <c r="D60" s="298">
        <v>4032</v>
      </c>
      <c r="E60" s="298">
        <v>1810</v>
      </c>
      <c r="F60" s="298">
        <v>41</v>
      </c>
      <c r="G60" s="298">
        <v>13</v>
      </c>
      <c r="H60" s="298">
        <v>3</v>
      </c>
      <c r="I60" s="299">
        <v>10116</v>
      </c>
    </row>
    <row r="61" spans="1:9" ht="15" hidden="1" customHeight="1">
      <c r="A61" s="348">
        <v>41334</v>
      </c>
      <c r="B61" s="297">
        <v>2013</v>
      </c>
      <c r="C61" s="298">
        <v>4243</v>
      </c>
      <c r="D61" s="298">
        <v>3989</v>
      </c>
      <c r="E61" s="298">
        <v>1821</v>
      </c>
      <c r="F61" s="298">
        <v>42</v>
      </c>
      <c r="G61" s="298">
        <v>14</v>
      </c>
      <c r="H61" s="298">
        <v>3</v>
      </c>
      <c r="I61" s="299">
        <v>10112</v>
      </c>
    </row>
    <row r="62" spans="1:9" s="174" customFormat="1" ht="15" hidden="1" customHeight="1">
      <c r="A62" s="348">
        <v>41365</v>
      </c>
      <c r="B62" s="297">
        <v>2013</v>
      </c>
      <c r="C62" s="298">
        <v>4176</v>
      </c>
      <c r="D62" s="298">
        <v>4089</v>
      </c>
      <c r="E62" s="298">
        <v>1873</v>
      </c>
      <c r="F62" s="298">
        <v>39</v>
      </c>
      <c r="G62" s="298">
        <v>13</v>
      </c>
      <c r="H62" s="298">
        <v>3</v>
      </c>
      <c r="I62" s="299">
        <v>10193</v>
      </c>
    </row>
    <row r="63" spans="1:9" ht="15" hidden="1" customHeight="1">
      <c r="A63" s="348">
        <v>41395</v>
      </c>
      <c r="B63" s="297">
        <v>2013</v>
      </c>
      <c r="C63" s="298">
        <v>4198</v>
      </c>
      <c r="D63" s="298">
        <v>4001</v>
      </c>
      <c r="E63" s="298">
        <v>1956</v>
      </c>
      <c r="F63" s="298">
        <v>44</v>
      </c>
      <c r="G63" s="298">
        <v>13</v>
      </c>
      <c r="H63" s="298">
        <v>3</v>
      </c>
      <c r="I63" s="299">
        <v>10215</v>
      </c>
    </row>
    <row r="64" spans="1:9" s="173" customFormat="1" ht="15" hidden="1" customHeight="1">
      <c r="A64" s="348">
        <v>41426</v>
      </c>
      <c r="B64" s="297">
        <v>2013</v>
      </c>
      <c r="C64" s="298">
        <v>4363</v>
      </c>
      <c r="D64" s="298">
        <v>4121</v>
      </c>
      <c r="E64" s="298">
        <v>2019</v>
      </c>
      <c r="F64" s="298">
        <v>50</v>
      </c>
      <c r="G64" s="298">
        <v>15</v>
      </c>
      <c r="H64" s="298">
        <v>3</v>
      </c>
      <c r="I64" s="299">
        <v>10571</v>
      </c>
    </row>
    <row r="65" spans="1:9" ht="15" hidden="1" customHeight="1">
      <c r="A65" s="348">
        <v>41456</v>
      </c>
      <c r="B65" s="297">
        <v>2013</v>
      </c>
      <c r="C65" s="298">
        <v>4418</v>
      </c>
      <c r="D65" s="298">
        <v>4395</v>
      </c>
      <c r="E65" s="298">
        <v>2028</v>
      </c>
      <c r="F65" s="298">
        <v>50</v>
      </c>
      <c r="G65" s="298">
        <v>15</v>
      </c>
      <c r="H65" s="298">
        <v>3</v>
      </c>
      <c r="I65" s="299">
        <v>10909</v>
      </c>
    </row>
    <row r="66" spans="1:9" ht="15" hidden="1" customHeight="1">
      <c r="A66" s="348">
        <v>41487</v>
      </c>
      <c r="B66" s="297">
        <v>2013</v>
      </c>
      <c r="C66" s="298">
        <v>4428</v>
      </c>
      <c r="D66" s="298">
        <v>4355</v>
      </c>
      <c r="E66" s="298">
        <v>2022</v>
      </c>
      <c r="F66" s="298">
        <v>49</v>
      </c>
      <c r="G66" s="298">
        <v>16</v>
      </c>
      <c r="H66" s="298">
        <v>3</v>
      </c>
      <c r="I66" s="299">
        <v>10873</v>
      </c>
    </row>
    <row r="67" spans="1:9" ht="15" hidden="1" customHeight="1">
      <c r="A67" s="348">
        <v>41518</v>
      </c>
      <c r="B67" s="297">
        <v>2013</v>
      </c>
      <c r="C67" s="298">
        <v>4259</v>
      </c>
      <c r="D67" s="298">
        <v>4018</v>
      </c>
      <c r="E67" s="298">
        <v>1926</v>
      </c>
      <c r="F67" s="298">
        <v>46</v>
      </c>
      <c r="G67" s="298">
        <v>14</v>
      </c>
      <c r="H67" s="298">
        <v>3</v>
      </c>
      <c r="I67" s="299">
        <v>10266</v>
      </c>
    </row>
    <row r="68" spans="1:9" ht="15" hidden="1" customHeight="1">
      <c r="A68" s="348">
        <v>41548</v>
      </c>
      <c r="B68" s="297">
        <v>2013</v>
      </c>
      <c r="C68" s="298">
        <v>4431</v>
      </c>
      <c r="D68" s="298">
        <v>3995</v>
      </c>
      <c r="E68" s="298">
        <v>1829</v>
      </c>
      <c r="F68" s="298">
        <v>41</v>
      </c>
      <c r="G68" s="298">
        <v>15</v>
      </c>
      <c r="H68" s="298">
        <v>3</v>
      </c>
      <c r="I68" s="299">
        <v>10314</v>
      </c>
    </row>
    <row r="69" spans="1:9" ht="15" hidden="1" customHeight="1">
      <c r="A69" s="348">
        <v>41579</v>
      </c>
      <c r="B69" s="297">
        <v>2013</v>
      </c>
      <c r="C69" s="298">
        <v>4458</v>
      </c>
      <c r="D69" s="298">
        <v>4185</v>
      </c>
      <c r="E69" s="298">
        <v>1750</v>
      </c>
      <c r="F69" s="298">
        <v>41</v>
      </c>
      <c r="G69" s="298">
        <v>15</v>
      </c>
      <c r="H69" s="298">
        <v>3</v>
      </c>
      <c r="I69" s="299">
        <v>10452</v>
      </c>
    </row>
    <row r="70" spans="1:9" ht="15" hidden="1" customHeight="1">
      <c r="A70" s="348">
        <v>41609</v>
      </c>
      <c r="B70" s="297">
        <v>2013</v>
      </c>
      <c r="C70" s="298">
        <v>4397</v>
      </c>
      <c r="D70" s="298">
        <v>4129</v>
      </c>
      <c r="E70" s="298">
        <v>1436</v>
      </c>
      <c r="F70" s="298">
        <v>41</v>
      </c>
      <c r="G70" s="298">
        <v>17</v>
      </c>
      <c r="H70" s="298">
        <v>3</v>
      </c>
      <c r="I70" s="299">
        <v>10023</v>
      </c>
    </row>
    <row r="71" spans="1:9" s="172" customFormat="1" ht="20.25" hidden="1" customHeight="1">
      <c r="A71" s="347">
        <v>2014</v>
      </c>
      <c r="B71" s="307">
        <v>2014</v>
      </c>
      <c r="C71" s="308"/>
      <c r="D71" s="308"/>
      <c r="E71" s="308"/>
      <c r="F71" s="308"/>
      <c r="G71" s="308"/>
      <c r="H71" s="308"/>
      <c r="I71" s="309"/>
    </row>
    <row r="72" spans="1:9" ht="14.1" hidden="1" customHeight="1">
      <c r="A72" s="348">
        <v>41640</v>
      </c>
      <c r="B72" s="297">
        <v>2014</v>
      </c>
      <c r="C72" s="298">
        <v>4256</v>
      </c>
      <c r="D72" s="298">
        <v>3975</v>
      </c>
      <c r="E72" s="298">
        <v>1568</v>
      </c>
      <c r="F72" s="298">
        <v>42</v>
      </c>
      <c r="G72" s="298">
        <v>15</v>
      </c>
      <c r="H72" s="298">
        <v>3</v>
      </c>
      <c r="I72" s="299">
        <v>9859</v>
      </c>
    </row>
    <row r="73" spans="1:9" ht="14.1" customHeight="1">
      <c r="A73" s="348">
        <v>41671</v>
      </c>
      <c r="B73" s="297">
        <v>2014</v>
      </c>
      <c r="C73" s="298">
        <v>4269</v>
      </c>
      <c r="D73" s="298">
        <v>3953</v>
      </c>
      <c r="E73" s="298">
        <v>1739</v>
      </c>
      <c r="F73" s="298">
        <v>40</v>
      </c>
      <c r="G73" s="298">
        <v>16</v>
      </c>
      <c r="H73" s="298">
        <v>3</v>
      </c>
      <c r="I73" s="299">
        <v>10020</v>
      </c>
    </row>
    <row r="74" spans="1:9" ht="14.1" hidden="1" customHeight="1">
      <c r="A74" s="348">
        <v>41699</v>
      </c>
      <c r="B74" s="297">
        <v>2014</v>
      </c>
      <c r="C74" s="298">
        <v>4217</v>
      </c>
      <c r="D74" s="298">
        <v>4095</v>
      </c>
      <c r="E74" s="298">
        <v>1811</v>
      </c>
      <c r="F74" s="298">
        <v>43</v>
      </c>
      <c r="G74" s="298">
        <v>17</v>
      </c>
      <c r="H74" s="298">
        <v>3</v>
      </c>
      <c r="I74" s="299">
        <v>10186</v>
      </c>
    </row>
    <row r="75" spans="1:9" s="174" customFormat="1" ht="14.1" hidden="1" customHeight="1">
      <c r="A75" s="348">
        <v>41730</v>
      </c>
      <c r="B75" s="297">
        <v>2014</v>
      </c>
      <c r="C75" s="298">
        <v>4180</v>
      </c>
      <c r="D75" s="298">
        <v>4132</v>
      </c>
      <c r="E75" s="298">
        <v>1855</v>
      </c>
      <c r="F75" s="298">
        <v>42</v>
      </c>
      <c r="G75" s="298">
        <v>16</v>
      </c>
      <c r="H75" s="298">
        <v>3</v>
      </c>
      <c r="I75" s="299">
        <v>10228</v>
      </c>
    </row>
    <row r="76" spans="1:9" ht="14.1" hidden="1" customHeight="1">
      <c r="A76" s="348">
        <v>41760</v>
      </c>
      <c r="B76" s="297">
        <v>2014</v>
      </c>
      <c r="C76" s="298">
        <v>4207</v>
      </c>
      <c r="D76" s="298">
        <v>4093</v>
      </c>
      <c r="E76" s="298">
        <v>1958</v>
      </c>
      <c r="F76" s="298">
        <v>46</v>
      </c>
      <c r="G76" s="298">
        <v>14</v>
      </c>
      <c r="H76" s="298">
        <v>3</v>
      </c>
      <c r="I76" s="299">
        <v>10321</v>
      </c>
    </row>
    <row r="77" spans="1:9" s="173" customFormat="1" ht="14.1" hidden="1" customHeight="1">
      <c r="A77" s="348">
        <v>41791</v>
      </c>
      <c r="B77" s="297">
        <v>2014</v>
      </c>
      <c r="C77" s="298">
        <v>4269</v>
      </c>
      <c r="D77" s="298">
        <v>4136</v>
      </c>
      <c r="E77" s="298">
        <v>2007</v>
      </c>
      <c r="F77" s="298">
        <v>44</v>
      </c>
      <c r="G77" s="298">
        <v>17</v>
      </c>
      <c r="H77" s="298">
        <v>3</v>
      </c>
      <c r="I77" s="299">
        <v>10476</v>
      </c>
    </row>
    <row r="78" spans="1:9" ht="14.1" hidden="1" customHeight="1">
      <c r="A78" s="348">
        <v>41821</v>
      </c>
      <c r="B78" s="297">
        <v>2014</v>
      </c>
      <c r="C78" s="298">
        <v>4352</v>
      </c>
      <c r="D78" s="298">
        <v>4331</v>
      </c>
      <c r="E78" s="298">
        <v>2045</v>
      </c>
      <c r="F78" s="298">
        <v>44</v>
      </c>
      <c r="G78" s="298">
        <v>17</v>
      </c>
      <c r="H78" s="298">
        <v>3</v>
      </c>
      <c r="I78" s="299">
        <v>10792</v>
      </c>
    </row>
    <row r="79" spans="1:9" ht="14.1" hidden="1" customHeight="1">
      <c r="A79" s="348">
        <v>41852</v>
      </c>
      <c r="B79" s="297">
        <v>2014</v>
      </c>
      <c r="C79" s="298">
        <v>4393</v>
      </c>
      <c r="D79" s="298">
        <v>4308</v>
      </c>
      <c r="E79" s="298">
        <v>2036</v>
      </c>
      <c r="F79" s="298">
        <v>45</v>
      </c>
      <c r="G79" s="298">
        <v>18</v>
      </c>
      <c r="H79" s="298">
        <v>3</v>
      </c>
      <c r="I79" s="299">
        <v>10803</v>
      </c>
    </row>
    <row r="80" spans="1:9" ht="14.1" hidden="1" customHeight="1">
      <c r="A80" s="348">
        <v>41883</v>
      </c>
      <c r="B80" s="297">
        <v>2014</v>
      </c>
      <c r="C80" s="298">
        <v>4326</v>
      </c>
      <c r="D80" s="298">
        <v>4079</v>
      </c>
      <c r="E80" s="298">
        <v>1949</v>
      </c>
      <c r="F80" s="298">
        <v>41</v>
      </c>
      <c r="G80" s="298">
        <v>17</v>
      </c>
      <c r="H80" s="298">
        <v>3</v>
      </c>
      <c r="I80" s="299">
        <v>10415</v>
      </c>
    </row>
    <row r="81" spans="1:9" ht="14.1" hidden="1" customHeight="1">
      <c r="A81" s="348">
        <v>41913</v>
      </c>
      <c r="B81" s="297">
        <v>2014</v>
      </c>
      <c r="C81" s="298">
        <v>4361</v>
      </c>
      <c r="D81" s="298">
        <v>4028</v>
      </c>
      <c r="E81" s="298">
        <v>1858</v>
      </c>
      <c r="F81" s="298">
        <v>43</v>
      </c>
      <c r="G81" s="298">
        <v>15</v>
      </c>
      <c r="H81" s="298">
        <v>3</v>
      </c>
      <c r="I81" s="299">
        <v>10308</v>
      </c>
    </row>
    <row r="82" spans="1:9" ht="14.1" hidden="1" customHeight="1">
      <c r="A82" s="348">
        <v>41944</v>
      </c>
      <c r="B82" s="297">
        <v>2014</v>
      </c>
      <c r="C82" s="298">
        <v>4348</v>
      </c>
      <c r="D82" s="298">
        <v>4140</v>
      </c>
      <c r="E82" s="298">
        <v>1786</v>
      </c>
      <c r="F82" s="298">
        <v>43</v>
      </c>
      <c r="G82" s="298">
        <v>14</v>
      </c>
      <c r="H82" s="298">
        <v>3</v>
      </c>
      <c r="I82" s="299">
        <v>10334</v>
      </c>
    </row>
    <row r="83" spans="1:9" ht="14.1" hidden="1" customHeight="1">
      <c r="A83" s="348">
        <v>41974</v>
      </c>
      <c r="B83" s="297">
        <v>2014</v>
      </c>
      <c r="C83" s="298">
        <v>4294</v>
      </c>
      <c r="D83" s="298">
        <v>4047</v>
      </c>
      <c r="E83" s="298">
        <v>1458</v>
      </c>
      <c r="F83" s="298">
        <v>44</v>
      </c>
      <c r="G83" s="298">
        <v>16</v>
      </c>
      <c r="H83" s="298">
        <v>3</v>
      </c>
      <c r="I83" s="299">
        <v>9862</v>
      </c>
    </row>
    <row r="84" spans="1:9" s="172" customFormat="1" ht="21.2" hidden="1" customHeight="1">
      <c r="A84" s="347">
        <v>2015</v>
      </c>
      <c r="B84" s="307">
        <v>2015</v>
      </c>
      <c r="C84" s="308"/>
      <c r="D84" s="308"/>
      <c r="E84" s="308"/>
      <c r="F84" s="308"/>
      <c r="G84" s="308"/>
      <c r="H84" s="308"/>
      <c r="I84" s="309"/>
    </row>
    <row r="85" spans="1:9" ht="15" hidden="1" customHeight="1">
      <c r="A85" s="348">
        <v>42005</v>
      </c>
      <c r="B85" s="297">
        <v>2015</v>
      </c>
      <c r="C85" s="298">
        <v>4101</v>
      </c>
      <c r="D85" s="298">
        <v>3946</v>
      </c>
      <c r="E85" s="298">
        <v>1607</v>
      </c>
      <c r="F85" s="298">
        <v>38</v>
      </c>
      <c r="G85" s="298">
        <v>15</v>
      </c>
      <c r="H85" s="298">
        <v>3</v>
      </c>
      <c r="I85" s="299">
        <v>9710</v>
      </c>
    </row>
    <row r="86" spans="1:9" ht="15" customHeight="1">
      <c r="A86" s="348" t="s">
        <v>62</v>
      </c>
      <c r="B86" s="297">
        <v>2015</v>
      </c>
      <c r="C86" s="298">
        <v>4128</v>
      </c>
      <c r="D86" s="298">
        <v>3860</v>
      </c>
      <c r="E86" s="298">
        <v>1725</v>
      </c>
      <c r="F86" s="298">
        <v>38</v>
      </c>
      <c r="G86" s="298">
        <v>15</v>
      </c>
      <c r="H86" s="298">
        <v>3</v>
      </c>
      <c r="I86" s="299">
        <v>9769</v>
      </c>
    </row>
    <row r="87" spans="1:9" ht="15" hidden="1" customHeight="1">
      <c r="A87" s="348">
        <v>42064</v>
      </c>
      <c r="B87" s="297">
        <v>2015</v>
      </c>
      <c r="C87" s="298">
        <v>4104</v>
      </c>
      <c r="D87" s="298">
        <v>4000</v>
      </c>
      <c r="E87" s="298">
        <v>1833</v>
      </c>
      <c r="F87" s="298">
        <v>41</v>
      </c>
      <c r="G87" s="298">
        <v>16</v>
      </c>
      <c r="H87" s="298">
        <v>3</v>
      </c>
      <c r="I87" s="299">
        <v>9997</v>
      </c>
    </row>
    <row r="88" spans="1:9" s="174" customFormat="1" ht="15" hidden="1" customHeight="1">
      <c r="A88" s="348">
        <v>42095</v>
      </c>
      <c r="B88" s="297">
        <v>2015</v>
      </c>
      <c r="C88" s="298">
        <v>4173</v>
      </c>
      <c r="D88" s="298">
        <v>4073</v>
      </c>
      <c r="E88" s="298">
        <v>1857</v>
      </c>
      <c r="F88" s="298">
        <v>42</v>
      </c>
      <c r="G88" s="298">
        <v>14</v>
      </c>
      <c r="H88" s="298">
        <v>3</v>
      </c>
      <c r="I88" s="299">
        <v>10162</v>
      </c>
    </row>
    <row r="89" spans="1:9" ht="15" hidden="1" customHeight="1">
      <c r="A89" s="348">
        <v>42125</v>
      </c>
      <c r="B89" s="297">
        <v>2015</v>
      </c>
      <c r="C89" s="298">
        <v>4258</v>
      </c>
      <c r="D89" s="298">
        <v>4047</v>
      </c>
      <c r="E89" s="298">
        <v>1985</v>
      </c>
      <c r="F89" s="298">
        <v>39</v>
      </c>
      <c r="G89" s="298">
        <v>16</v>
      </c>
      <c r="H89" s="298">
        <v>3</v>
      </c>
      <c r="I89" s="299">
        <v>10348</v>
      </c>
    </row>
    <row r="90" spans="1:9" s="173" customFormat="1" ht="15" hidden="1" customHeight="1">
      <c r="A90" s="348">
        <v>42156</v>
      </c>
      <c r="B90" s="297">
        <v>2015</v>
      </c>
      <c r="C90" s="298">
        <v>4319</v>
      </c>
      <c r="D90" s="298">
        <v>4138</v>
      </c>
      <c r="E90" s="298">
        <v>2016</v>
      </c>
      <c r="F90" s="298">
        <v>49</v>
      </c>
      <c r="G90" s="298">
        <v>16</v>
      </c>
      <c r="H90" s="298">
        <v>3</v>
      </c>
      <c r="I90" s="299">
        <v>10541</v>
      </c>
    </row>
    <row r="91" spans="1:9" ht="15" hidden="1" customHeight="1">
      <c r="A91" s="348">
        <v>42186</v>
      </c>
      <c r="B91" s="297">
        <v>2015</v>
      </c>
      <c r="C91" s="298">
        <v>4470</v>
      </c>
      <c r="D91" s="298">
        <v>4348</v>
      </c>
      <c r="E91" s="298">
        <v>2066</v>
      </c>
      <c r="F91" s="298">
        <v>46</v>
      </c>
      <c r="G91" s="298">
        <v>19</v>
      </c>
      <c r="H91" s="298">
        <v>3</v>
      </c>
      <c r="I91" s="299">
        <v>10952</v>
      </c>
    </row>
    <row r="92" spans="1:9" ht="15" hidden="1" customHeight="1">
      <c r="A92" s="348">
        <v>42217</v>
      </c>
      <c r="B92" s="297">
        <v>2015</v>
      </c>
      <c r="C92" s="298">
        <v>4482</v>
      </c>
      <c r="D92" s="298">
        <v>4303</v>
      </c>
      <c r="E92" s="298">
        <v>2065</v>
      </c>
      <c r="F92" s="298">
        <v>41</v>
      </c>
      <c r="G92" s="298">
        <v>18</v>
      </c>
      <c r="H92" s="298">
        <v>3</v>
      </c>
      <c r="I92" s="299">
        <v>10912</v>
      </c>
    </row>
    <row r="93" spans="1:9" ht="15" hidden="1" customHeight="1">
      <c r="A93" s="348">
        <v>42248</v>
      </c>
      <c r="B93" s="297">
        <v>2015</v>
      </c>
      <c r="C93" s="298">
        <v>4526</v>
      </c>
      <c r="D93" s="298">
        <v>4186</v>
      </c>
      <c r="E93" s="298">
        <v>1933</v>
      </c>
      <c r="F93" s="298">
        <v>43</v>
      </c>
      <c r="G93" s="298">
        <v>16</v>
      </c>
      <c r="H93" s="298">
        <v>3</v>
      </c>
      <c r="I93" s="299">
        <v>10707</v>
      </c>
    </row>
    <row r="94" spans="1:9" ht="15" hidden="1" customHeight="1">
      <c r="A94" s="348">
        <v>42278</v>
      </c>
      <c r="B94" s="297">
        <v>2015</v>
      </c>
      <c r="C94" s="298">
        <v>4462</v>
      </c>
      <c r="D94" s="298">
        <v>4090</v>
      </c>
      <c r="E94" s="298">
        <v>1833</v>
      </c>
      <c r="F94" s="298">
        <v>46</v>
      </c>
      <c r="G94" s="298">
        <v>17</v>
      </c>
      <c r="H94" s="298">
        <v>3</v>
      </c>
      <c r="I94" s="299">
        <v>10451</v>
      </c>
    </row>
    <row r="95" spans="1:9" ht="15" hidden="1" customHeight="1">
      <c r="A95" s="348">
        <v>42309</v>
      </c>
      <c r="B95" s="297">
        <v>2015</v>
      </c>
      <c r="C95" s="298">
        <v>4333</v>
      </c>
      <c r="D95" s="298">
        <v>4073</v>
      </c>
      <c r="E95" s="298">
        <v>1689</v>
      </c>
      <c r="F95" s="298">
        <v>43</v>
      </c>
      <c r="G95" s="298">
        <v>16</v>
      </c>
      <c r="H95" s="298">
        <v>3</v>
      </c>
      <c r="I95" s="299">
        <v>10157</v>
      </c>
    </row>
    <row r="96" spans="1:9" ht="15" hidden="1" customHeight="1">
      <c r="A96" s="348">
        <v>42339</v>
      </c>
      <c r="B96" s="297">
        <v>2015</v>
      </c>
      <c r="C96" s="298">
        <v>4294</v>
      </c>
      <c r="D96" s="298">
        <v>3958</v>
      </c>
      <c r="E96" s="298">
        <v>1434</v>
      </c>
      <c r="F96" s="298">
        <v>39</v>
      </c>
      <c r="G96" s="298">
        <v>16</v>
      </c>
      <c r="H96" s="298">
        <v>3</v>
      </c>
      <c r="I96" s="299">
        <v>9744</v>
      </c>
    </row>
    <row r="97" spans="1:10" s="172" customFormat="1" ht="25.9" hidden="1" customHeight="1">
      <c r="A97" s="347">
        <v>2016</v>
      </c>
      <c r="B97" s="307">
        <v>2016</v>
      </c>
      <c r="C97" s="308"/>
      <c r="D97" s="308"/>
      <c r="E97" s="308"/>
      <c r="F97" s="308"/>
      <c r="G97" s="308"/>
      <c r="H97" s="308"/>
      <c r="I97" s="309"/>
    </row>
    <row r="98" spans="1:10" ht="15" hidden="1" customHeight="1">
      <c r="A98" s="348">
        <v>42370</v>
      </c>
      <c r="B98" s="297">
        <v>2016</v>
      </c>
      <c r="C98" s="298">
        <v>3069</v>
      </c>
      <c r="D98" s="298">
        <v>3530</v>
      </c>
      <c r="E98" s="298">
        <v>1645</v>
      </c>
      <c r="F98" s="298">
        <v>48</v>
      </c>
      <c r="G98" s="298">
        <v>22</v>
      </c>
      <c r="H98" s="298">
        <v>3</v>
      </c>
      <c r="I98" s="299">
        <v>8317</v>
      </c>
    </row>
    <row r="99" spans="1:10" ht="15" customHeight="1">
      <c r="A99" s="348">
        <v>42401</v>
      </c>
      <c r="B99" s="297">
        <v>2016</v>
      </c>
      <c r="C99" s="298">
        <v>3133</v>
      </c>
      <c r="D99" s="298">
        <v>3462</v>
      </c>
      <c r="E99" s="298">
        <v>1801</v>
      </c>
      <c r="F99" s="298">
        <v>49</v>
      </c>
      <c r="G99" s="298">
        <v>22</v>
      </c>
      <c r="H99" s="298">
        <v>3</v>
      </c>
      <c r="I99" s="299">
        <v>8470</v>
      </c>
    </row>
    <row r="100" spans="1:10" ht="15" hidden="1" customHeight="1">
      <c r="A100" s="348">
        <v>42430</v>
      </c>
      <c r="B100" s="297">
        <v>2016</v>
      </c>
      <c r="C100" s="298">
        <v>3116</v>
      </c>
      <c r="D100" s="298">
        <v>3615</v>
      </c>
      <c r="E100" s="298">
        <v>1887</v>
      </c>
      <c r="F100" s="298">
        <v>54</v>
      </c>
      <c r="G100" s="298">
        <v>23</v>
      </c>
      <c r="H100" s="298">
        <v>3</v>
      </c>
      <c r="I100" s="299">
        <v>8698</v>
      </c>
    </row>
    <row r="101" spans="1:10" s="174" customFormat="1" ht="15" hidden="1" customHeight="1">
      <c r="A101" s="348">
        <v>42461</v>
      </c>
      <c r="B101" s="297">
        <v>2016</v>
      </c>
      <c r="C101" s="298">
        <v>3223</v>
      </c>
      <c r="D101" s="298">
        <v>3673</v>
      </c>
      <c r="E101" s="298">
        <v>1919</v>
      </c>
      <c r="F101" s="298">
        <v>55</v>
      </c>
      <c r="G101" s="298">
        <v>22</v>
      </c>
      <c r="H101" s="298">
        <v>3</v>
      </c>
      <c r="I101" s="299">
        <v>8895</v>
      </c>
    </row>
    <row r="102" spans="1:10" ht="15" hidden="1" customHeight="1">
      <c r="A102" s="348">
        <v>42491</v>
      </c>
      <c r="B102" s="297">
        <v>2016</v>
      </c>
      <c r="C102" s="298">
        <v>3235</v>
      </c>
      <c r="D102" s="298">
        <v>3474</v>
      </c>
      <c r="E102" s="298">
        <v>2012</v>
      </c>
      <c r="F102" s="298">
        <v>53</v>
      </c>
      <c r="G102" s="298">
        <v>23</v>
      </c>
      <c r="H102" s="298">
        <v>3</v>
      </c>
      <c r="I102" s="299">
        <v>8800</v>
      </c>
    </row>
    <row r="103" spans="1:10" s="173" customFormat="1" ht="15" hidden="1" customHeight="1">
      <c r="A103" s="348">
        <v>42522</v>
      </c>
      <c r="B103" s="297">
        <v>2016</v>
      </c>
      <c r="C103" s="298">
        <v>3279</v>
      </c>
      <c r="D103" s="298">
        <v>3640</v>
      </c>
      <c r="E103" s="298">
        <v>2051</v>
      </c>
      <c r="F103" s="298">
        <v>58</v>
      </c>
      <c r="G103" s="298">
        <v>24</v>
      </c>
      <c r="H103" s="298">
        <v>3</v>
      </c>
      <c r="I103" s="299">
        <v>9055</v>
      </c>
    </row>
    <row r="104" spans="1:10" ht="15" hidden="1" customHeight="1">
      <c r="A104" s="348">
        <v>42552</v>
      </c>
      <c r="B104" s="297">
        <v>2016</v>
      </c>
      <c r="C104" s="298">
        <v>3405</v>
      </c>
      <c r="D104" s="298">
        <v>4048</v>
      </c>
      <c r="E104" s="298">
        <v>2123</v>
      </c>
      <c r="F104" s="298">
        <v>68</v>
      </c>
      <c r="G104" s="298">
        <v>25</v>
      </c>
      <c r="H104" s="298">
        <v>3</v>
      </c>
      <c r="I104" s="299">
        <v>9672</v>
      </c>
    </row>
    <row r="105" spans="1:10" ht="15" hidden="1" customHeight="1">
      <c r="A105" s="348">
        <v>42583</v>
      </c>
      <c r="B105" s="297">
        <v>2016</v>
      </c>
      <c r="C105" s="298">
        <v>3444</v>
      </c>
      <c r="D105" s="298">
        <v>4084</v>
      </c>
      <c r="E105" s="298">
        <v>2096</v>
      </c>
      <c r="F105" s="298">
        <v>60</v>
      </c>
      <c r="G105" s="298">
        <v>25</v>
      </c>
      <c r="H105" s="298">
        <v>3</v>
      </c>
      <c r="I105" s="299">
        <v>9712</v>
      </c>
    </row>
    <row r="106" spans="1:10" ht="15" hidden="1" customHeight="1">
      <c r="A106" s="348">
        <v>42614</v>
      </c>
      <c r="B106" s="297">
        <v>2016</v>
      </c>
      <c r="C106" s="298">
        <v>3280</v>
      </c>
      <c r="D106" s="298">
        <v>3695</v>
      </c>
      <c r="E106" s="298">
        <v>1989</v>
      </c>
      <c r="F106" s="298">
        <v>58</v>
      </c>
      <c r="G106" s="298">
        <v>24</v>
      </c>
      <c r="H106" s="298">
        <v>3</v>
      </c>
      <c r="I106" s="299">
        <v>9049</v>
      </c>
    </row>
    <row r="107" spans="1:10" ht="15" hidden="1" customHeight="1">
      <c r="A107" s="348">
        <v>42644</v>
      </c>
      <c r="B107" s="297">
        <v>2016</v>
      </c>
      <c r="C107" s="298">
        <v>3412</v>
      </c>
      <c r="D107" s="298">
        <v>3658</v>
      </c>
      <c r="E107" s="298">
        <v>1933</v>
      </c>
      <c r="F107" s="298">
        <v>57</v>
      </c>
      <c r="G107" s="298">
        <v>21</v>
      </c>
      <c r="H107" s="298">
        <v>3</v>
      </c>
      <c r="I107" s="299">
        <v>9084</v>
      </c>
    </row>
    <row r="108" spans="1:10" ht="15" hidden="1" customHeight="1">
      <c r="A108" s="348">
        <v>42675</v>
      </c>
      <c r="B108" s="297">
        <v>2016</v>
      </c>
      <c r="C108" s="298">
        <v>3353</v>
      </c>
      <c r="D108" s="298">
        <v>3680</v>
      </c>
      <c r="E108" s="298">
        <v>1756</v>
      </c>
      <c r="F108" s="298">
        <v>59</v>
      </c>
      <c r="G108" s="298">
        <v>24</v>
      </c>
      <c r="H108" s="298">
        <v>3</v>
      </c>
      <c r="I108" s="299">
        <v>8875</v>
      </c>
    </row>
    <row r="109" spans="1:10" ht="15" hidden="1" customHeight="1">
      <c r="A109" s="348">
        <v>42705</v>
      </c>
      <c r="B109" s="297">
        <v>2016</v>
      </c>
      <c r="C109" s="298">
        <v>3348</v>
      </c>
      <c r="D109" s="298">
        <v>3544</v>
      </c>
      <c r="E109" s="298">
        <v>1447</v>
      </c>
      <c r="F109" s="298">
        <v>55</v>
      </c>
      <c r="G109" s="298">
        <v>23</v>
      </c>
      <c r="H109" s="298">
        <v>3</v>
      </c>
      <c r="I109" s="299">
        <v>8420</v>
      </c>
    </row>
    <row r="110" spans="1:10" s="172" customFormat="1" ht="25.9" hidden="1" customHeight="1">
      <c r="A110" s="347">
        <v>2017</v>
      </c>
      <c r="B110" s="297">
        <v>2017</v>
      </c>
      <c r="C110" s="308"/>
      <c r="D110" s="308"/>
      <c r="E110" s="308"/>
      <c r="F110" s="308"/>
      <c r="G110" s="308"/>
      <c r="H110" s="308"/>
      <c r="I110" s="309"/>
    </row>
    <row r="111" spans="1:10" ht="15" hidden="1" customHeight="1">
      <c r="A111" s="348">
        <v>42736</v>
      </c>
      <c r="B111" s="297">
        <v>2017</v>
      </c>
      <c r="C111" s="298">
        <v>3209</v>
      </c>
      <c r="D111" s="298">
        <v>3453</v>
      </c>
      <c r="E111" s="298">
        <v>1634</v>
      </c>
      <c r="F111" s="298">
        <v>54</v>
      </c>
      <c r="G111" s="298">
        <v>23</v>
      </c>
      <c r="H111" s="298">
        <v>3</v>
      </c>
      <c r="I111" s="299">
        <v>8376</v>
      </c>
      <c r="J111" s="109"/>
    </row>
    <row r="112" spans="1:10" ht="15" customHeight="1">
      <c r="A112" s="348">
        <v>42767</v>
      </c>
      <c r="B112" s="297">
        <v>2017</v>
      </c>
      <c r="C112" s="298">
        <v>3211</v>
      </c>
      <c r="D112" s="298">
        <v>3419</v>
      </c>
      <c r="E112" s="298">
        <v>1759</v>
      </c>
      <c r="F112" s="298">
        <v>61</v>
      </c>
      <c r="G112" s="298">
        <v>22</v>
      </c>
      <c r="H112" s="298">
        <v>3</v>
      </c>
      <c r="I112" s="299">
        <v>8475</v>
      </c>
    </row>
    <row r="113" spans="1:9" ht="15" hidden="1" customHeight="1">
      <c r="A113" s="348">
        <v>42795</v>
      </c>
      <c r="B113" s="297">
        <v>2017</v>
      </c>
      <c r="C113" s="302">
        <v>3117</v>
      </c>
      <c r="D113" s="302">
        <v>3605</v>
      </c>
      <c r="E113" s="302">
        <v>1869</v>
      </c>
      <c r="F113" s="302">
        <v>65</v>
      </c>
      <c r="G113" s="302">
        <v>22</v>
      </c>
      <c r="H113" s="302">
        <v>3</v>
      </c>
      <c r="I113" s="306">
        <v>8681</v>
      </c>
    </row>
    <row r="114" spans="1:9" s="174" customFormat="1" ht="15" hidden="1" customHeight="1">
      <c r="A114" s="348">
        <v>42826</v>
      </c>
      <c r="B114" s="297">
        <v>2017</v>
      </c>
      <c r="C114" s="302">
        <v>3210</v>
      </c>
      <c r="D114" s="302">
        <v>3654</v>
      </c>
      <c r="E114" s="302">
        <v>1945</v>
      </c>
      <c r="F114" s="302">
        <v>64</v>
      </c>
      <c r="G114" s="302">
        <v>20</v>
      </c>
      <c r="H114" s="302">
        <v>3</v>
      </c>
      <c r="I114" s="306">
        <v>8896</v>
      </c>
    </row>
    <row r="115" spans="1:9" ht="15" hidden="1" customHeight="1">
      <c r="A115" s="348">
        <v>42856</v>
      </c>
      <c r="B115" s="297">
        <v>2017</v>
      </c>
      <c r="C115" s="302">
        <v>3217</v>
      </c>
      <c r="D115" s="302">
        <v>3653</v>
      </c>
      <c r="E115" s="302">
        <v>1973</v>
      </c>
      <c r="F115" s="302">
        <v>64</v>
      </c>
      <c r="G115" s="302">
        <v>21</v>
      </c>
      <c r="H115" s="302">
        <v>3</v>
      </c>
      <c r="I115" s="306">
        <v>8931</v>
      </c>
    </row>
    <row r="116" spans="1:9" s="173" customFormat="1" ht="15" hidden="1" customHeight="1">
      <c r="A116" s="348">
        <v>42887</v>
      </c>
      <c r="B116" s="297">
        <v>2017</v>
      </c>
      <c r="C116" s="302">
        <v>3320</v>
      </c>
      <c r="D116" s="302">
        <v>3785</v>
      </c>
      <c r="E116" s="302">
        <v>2041</v>
      </c>
      <c r="F116" s="302">
        <v>67</v>
      </c>
      <c r="G116" s="302">
        <v>22</v>
      </c>
      <c r="H116" s="302">
        <v>3</v>
      </c>
      <c r="I116" s="306">
        <v>9238</v>
      </c>
    </row>
    <row r="117" spans="1:9" ht="15" hidden="1" customHeight="1">
      <c r="A117" s="348">
        <v>42917</v>
      </c>
      <c r="B117" s="297">
        <v>2017</v>
      </c>
      <c r="C117" s="302">
        <v>3398</v>
      </c>
      <c r="D117" s="302">
        <v>4063</v>
      </c>
      <c r="E117" s="302">
        <v>2110</v>
      </c>
      <c r="F117" s="302">
        <v>65</v>
      </c>
      <c r="G117" s="302">
        <v>24</v>
      </c>
      <c r="H117" s="302">
        <v>3</v>
      </c>
      <c r="I117" s="306">
        <v>9663</v>
      </c>
    </row>
    <row r="118" spans="1:9" ht="15" hidden="1" customHeight="1">
      <c r="A118" s="348">
        <v>42948</v>
      </c>
      <c r="B118" s="297">
        <v>2017</v>
      </c>
      <c r="C118" s="302">
        <v>3394</v>
      </c>
      <c r="D118" s="302">
        <v>3958</v>
      </c>
      <c r="E118" s="302">
        <v>2066</v>
      </c>
      <c r="F118" s="302">
        <v>66</v>
      </c>
      <c r="G118" s="302">
        <v>24</v>
      </c>
      <c r="H118" s="302">
        <v>3</v>
      </c>
      <c r="I118" s="306">
        <v>9511</v>
      </c>
    </row>
    <row r="119" spans="1:9" ht="15" hidden="1" customHeight="1">
      <c r="A119" s="348">
        <v>42979</v>
      </c>
      <c r="B119" s="297">
        <v>2017</v>
      </c>
      <c r="C119" s="302">
        <v>3451</v>
      </c>
      <c r="D119" s="302">
        <v>3928</v>
      </c>
      <c r="E119" s="302">
        <v>1972</v>
      </c>
      <c r="F119" s="302">
        <v>65</v>
      </c>
      <c r="G119" s="302">
        <v>21</v>
      </c>
      <c r="H119" s="302">
        <v>3</v>
      </c>
      <c r="I119" s="306">
        <v>9440</v>
      </c>
    </row>
    <row r="120" spans="1:9" ht="15" hidden="1" customHeight="1">
      <c r="A120" s="348">
        <v>43009</v>
      </c>
      <c r="B120" s="297">
        <v>2017</v>
      </c>
      <c r="C120" s="302">
        <v>3339</v>
      </c>
      <c r="D120" s="302">
        <v>3720</v>
      </c>
      <c r="E120" s="302">
        <v>1832</v>
      </c>
      <c r="F120" s="302">
        <v>66</v>
      </c>
      <c r="G120" s="302">
        <v>19</v>
      </c>
      <c r="H120" s="302">
        <v>3</v>
      </c>
      <c r="I120" s="306">
        <v>8979</v>
      </c>
    </row>
    <row r="121" spans="1:9" ht="15" hidden="1" customHeight="1">
      <c r="A121" s="348">
        <v>43040</v>
      </c>
      <c r="B121" s="297">
        <v>2017</v>
      </c>
      <c r="C121" s="302">
        <v>3315</v>
      </c>
      <c r="D121" s="302">
        <v>3789</v>
      </c>
      <c r="E121" s="302">
        <v>1752</v>
      </c>
      <c r="F121" s="302">
        <v>62</v>
      </c>
      <c r="G121" s="302">
        <v>21</v>
      </c>
      <c r="H121" s="302">
        <v>3</v>
      </c>
      <c r="I121" s="306">
        <v>8942</v>
      </c>
    </row>
    <row r="122" spans="1:9" ht="15" hidden="1" customHeight="1">
      <c r="A122" s="348">
        <v>43070</v>
      </c>
      <c r="B122" s="297">
        <v>2017</v>
      </c>
      <c r="C122" s="302">
        <v>3301</v>
      </c>
      <c r="D122" s="302">
        <v>3626</v>
      </c>
      <c r="E122" s="302">
        <v>1474</v>
      </c>
      <c r="F122" s="302">
        <v>59</v>
      </c>
      <c r="G122" s="302">
        <v>23</v>
      </c>
      <c r="H122" s="302">
        <v>3</v>
      </c>
      <c r="I122" s="306">
        <v>8486</v>
      </c>
    </row>
    <row r="123" spans="1:9" s="172" customFormat="1" ht="25.9" customHeight="1">
      <c r="A123" s="347">
        <v>2018</v>
      </c>
      <c r="B123" s="307">
        <v>2018</v>
      </c>
      <c r="C123" s="308"/>
      <c r="D123" s="308"/>
      <c r="E123" s="308"/>
      <c r="F123" s="308"/>
      <c r="G123" s="308"/>
      <c r="H123" s="308"/>
      <c r="I123" s="309"/>
    </row>
    <row r="124" spans="1:9" ht="15" customHeight="1">
      <c r="A124" s="348">
        <v>43101</v>
      </c>
      <c r="B124" s="310" t="s">
        <v>9</v>
      </c>
      <c r="C124" s="302">
        <v>3138</v>
      </c>
      <c r="D124" s="302">
        <v>3485</v>
      </c>
      <c r="E124" s="302">
        <v>1610</v>
      </c>
      <c r="F124" s="302">
        <v>60</v>
      </c>
      <c r="G124" s="302">
        <v>21</v>
      </c>
      <c r="H124" s="302">
        <v>3</v>
      </c>
      <c r="I124" s="306">
        <v>8317</v>
      </c>
    </row>
    <row r="125" spans="1:9" ht="15" customHeight="1">
      <c r="A125" s="348">
        <v>43132</v>
      </c>
      <c r="B125" s="825" t="s">
        <v>10</v>
      </c>
      <c r="C125" s="822">
        <v>3178</v>
      </c>
      <c r="D125" s="822">
        <v>3374</v>
      </c>
      <c r="E125" s="822">
        <v>1683</v>
      </c>
      <c r="F125" s="822">
        <v>66</v>
      </c>
      <c r="G125" s="822">
        <v>22</v>
      </c>
      <c r="H125" s="822">
        <v>3</v>
      </c>
      <c r="I125" s="822">
        <v>8326</v>
      </c>
    </row>
    <row r="126" spans="1:9" ht="15" customHeight="1">
      <c r="A126" s="348">
        <v>43160</v>
      </c>
      <c r="B126" s="310" t="s">
        <v>40</v>
      </c>
      <c r="C126" s="302">
        <v>3185</v>
      </c>
      <c r="D126" s="302">
        <v>3585</v>
      </c>
      <c r="E126" s="302">
        <v>1853</v>
      </c>
      <c r="F126" s="302">
        <v>65</v>
      </c>
      <c r="G126" s="302">
        <v>22</v>
      </c>
      <c r="H126" s="302">
        <v>3</v>
      </c>
      <c r="I126" s="306">
        <v>8713</v>
      </c>
    </row>
    <row r="127" spans="1:9" s="174" customFormat="1" ht="15" customHeight="1">
      <c r="A127" s="348">
        <v>43191</v>
      </c>
      <c r="B127" s="310" t="s">
        <v>41</v>
      </c>
      <c r="C127" s="302">
        <v>3102</v>
      </c>
      <c r="D127" s="302">
        <v>3566</v>
      </c>
      <c r="E127" s="302">
        <v>1901</v>
      </c>
      <c r="F127" s="302">
        <v>68</v>
      </c>
      <c r="G127" s="302">
        <v>21</v>
      </c>
      <c r="H127" s="302">
        <v>3</v>
      </c>
      <c r="I127" s="306">
        <v>8661</v>
      </c>
    </row>
    <row r="128" spans="1:9" ht="15" customHeight="1">
      <c r="A128" s="348">
        <v>43221</v>
      </c>
      <c r="B128" s="310" t="s">
        <v>42</v>
      </c>
      <c r="C128" s="302">
        <v>3132</v>
      </c>
      <c r="D128" s="302">
        <v>3557</v>
      </c>
      <c r="E128" s="302">
        <v>1994</v>
      </c>
      <c r="F128" s="302">
        <v>73</v>
      </c>
      <c r="G128" s="302">
        <v>19</v>
      </c>
      <c r="H128" s="302">
        <v>3</v>
      </c>
      <c r="I128" s="306">
        <v>8778</v>
      </c>
    </row>
    <row r="129" spans="1:9" s="173" customFormat="1" ht="15" customHeight="1">
      <c r="A129" s="348">
        <v>43252</v>
      </c>
      <c r="B129" s="310" t="s">
        <v>43</v>
      </c>
      <c r="C129" s="302">
        <v>3283</v>
      </c>
      <c r="D129" s="302">
        <v>3819</v>
      </c>
      <c r="E129" s="302">
        <v>2071</v>
      </c>
      <c r="F129" s="302">
        <v>78</v>
      </c>
      <c r="G129" s="302">
        <v>21</v>
      </c>
      <c r="H129" s="302">
        <v>3</v>
      </c>
      <c r="I129" s="306">
        <v>9275</v>
      </c>
    </row>
    <row r="130" spans="1:9" ht="15" customHeight="1">
      <c r="A130" s="348">
        <v>43282</v>
      </c>
      <c r="B130" s="310" t="s">
        <v>44</v>
      </c>
      <c r="C130" s="302">
        <v>3414</v>
      </c>
      <c r="D130" s="302">
        <v>3922</v>
      </c>
      <c r="E130" s="302">
        <v>2088</v>
      </c>
      <c r="F130" s="302">
        <v>71</v>
      </c>
      <c r="G130" s="302">
        <v>24</v>
      </c>
      <c r="H130" s="302">
        <v>3</v>
      </c>
      <c r="I130" s="306">
        <v>9522</v>
      </c>
    </row>
    <row r="131" spans="1:9" ht="15" customHeight="1">
      <c r="A131" s="348">
        <v>43313</v>
      </c>
      <c r="B131" s="310" t="s">
        <v>45</v>
      </c>
      <c r="C131" s="302">
        <v>3418</v>
      </c>
      <c r="D131" s="302">
        <v>3827</v>
      </c>
      <c r="E131" s="302">
        <v>2046</v>
      </c>
      <c r="F131" s="302">
        <v>70</v>
      </c>
      <c r="G131" s="302">
        <v>23</v>
      </c>
      <c r="H131" s="302">
        <v>3</v>
      </c>
      <c r="I131" s="306">
        <v>9387</v>
      </c>
    </row>
    <row r="132" spans="1:9" ht="15" customHeight="1">
      <c r="A132" s="348">
        <v>43344</v>
      </c>
      <c r="B132" s="310" t="s">
        <v>56</v>
      </c>
      <c r="C132" s="302">
        <v>3513</v>
      </c>
      <c r="D132" s="302">
        <v>3724</v>
      </c>
      <c r="E132" s="302">
        <v>1967</v>
      </c>
      <c r="F132" s="302">
        <v>63</v>
      </c>
      <c r="G132" s="302">
        <v>24</v>
      </c>
      <c r="H132" s="302">
        <v>3</v>
      </c>
      <c r="I132" s="306">
        <v>9294</v>
      </c>
    </row>
    <row r="133" spans="1:9" ht="15" customHeight="1">
      <c r="A133" s="348">
        <v>43374</v>
      </c>
      <c r="B133" s="310" t="s">
        <v>57</v>
      </c>
      <c r="C133" s="302">
        <v>3329</v>
      </c>
      <c r="D133" s="302">
        <v>3631</v>
      </c>
      <c r="E133" s="302">
        <v>1848</v>
      </c>
      <c r="F133" s="302">
        <v>67</v>
      </c>
      <c r="G133" s="302">
        <v>20</v>
      </c>
      <c r="H133" s="302">
        <v>3</v>
      </c>
      <c r="I133" s="306">
        <v>8898</v>
      </c>
    </row>
    <row r="134" spans="1:9" ht="15" customHeight="1">
      <c r="A134" s="348">
        <v>43405</v>
      </c>
      <c r="B134" s="310" t="s">
        <v>58</v>
      </c>
      <c r="C134" s="302">
        <v>3381</v>
      </c>
      <c r="D134" s="302">
        <v>3715</v>
      </c>
      <c r="E134" s="302">
        <v>1716</v>
      </c>
      <c r="F134" s="302">
        <v>66</v>
      </c>
      <c r="G134" s="302">
        <v>21</v>
      </c>
      <c r="H134" s="302">
        <v>3</v>
      </c>
      <c r="I134" s="306">
        <v>8902</v>
      </c>
    </row>
    <row r="135" spans="1:9" ht="15" customHeight="1">
      <c r="A135" s="348">
        <v>43435</v>
      </c>
      <c r="B135" s="310" t="s">
        <v>59</v>
      </c>
      <c r="C135" s="302">
        <v>3367</v>
      </c>
      <c r="D135" s="302">
        <v>3646</v>
      </c>
      <c r="E135" s="302">
        <v>1474</v>
      </c>
      <c r="F135" s="302">
        <v>65</v>
      </c>
      <c r="G135" s="302">
        <v>26</v>
      </c>
      <c r="H135" s="302">
        <v>3</v>
      </c>
      <c r="I135" s="306">
        <v>8581</v>
      </c>
    </row>
    <row r="136" spans="1:9" s="172" customFormat="1" ht="25.9" customHeight="1">
      <c r="A136" s="347">
        <v>2019</v>
      </c>
      <c r="B136" s="307">
        <v>2019</v>
      </c>
      <c r="C136" s="308"/>
      <c r="D136" s="308"/>
      <c r="E136" s="308"/>
      <c r="F136" s="308"/>
      <c r="G136" s="308"/>
      <c r="H136" s="308"/>
      <c r="I136" s="309"/>
    </row>
    <row r="137" spans="1:9" ht="15" customHeight="1">
      <c r="A137" s="349" t="s">
        <v>333</v>
      </c>
      <c r="B137" s="310" t="s">
        <v>9</v>
      </c>
      <c r="C137" s="302">
        <v>3190</v>
      </c>
      <c r="D137" s="302">
        <v>3415</v>
      </c>
      <c r="E137" s="302">
        <v>1577</v>
      </c>
      <c r="F137" s="302">
        <v>67</v>
      </c>
      <c r="G137" s="302">
        <v>22</v>
      </c>
      <c r="H137" s="302">
        <v>3</v>
      </c>
      <c r="I137" s="306">
        <v>8274</v>
      </c>
    </row>
    <row r="138" spans="1:9" ht="15" customHeight="1">
      <c r="A138" s="349" t="s">
        <v>62</v>
      </c>
      <c r="B138" s="825" t="s">
        <v>10</v>
      </c>
      <c r="C138" s="822">
        <v>3171</v>
      </c>
      <c r="D138" s="822">
        <v>3448</v>
      </c>
      <c r="E138" s="822">
        <v>1704</v>
      </c>
      <c r="F138" s="822">
        <v>71</v>
      </c>
      <c r="G138" s="822">
        <v>22</v>
      </c>
      <c r="H138" s="822">
        <v>3</v>
      </c>
      <c r="I138" s="822">
        <v>8419</v>
      </c>
    </row>
    <row r="139" spans="1:9" ht="15" customHeight="1">
      <c r="A139" s="349" t="s">
        <v>63</v>
      </c>
      <c r="B139" s="310" t="s">
        <v>40</v>
      </c>
      <c r="C139" s="302">
        <v>3142</v>
      </c>
      <c r="D139" s="302">
        <v>3647</v>
      </c>
      <c r="E139" s="302">
        <v>1809</v>
      </c>
      <c r="F139" s="302">
        <v>74</v>
      </c>
      <c r="G139" s="302">
        <v>21</v>
      </c>
      <c r="H139" s="302">
        <v>3</v>
      </c>
      <c r="I139" s="306">
        <v>8696</v>
      </c>
    </row>
    <row r="140" spans="1:9" s="174" customFormat="1" ht="15" customHeight="1">
      <c r="A140" s="349" t="s">
        <v>64</v>
      </c>
      <c r="B140" s="310" t="s">
        <v>41</v>
      </c>
      <c r="C140" s="302">
        <v>3186</v>
      </c>
      <c r="D140" s="302">
        <v>3509</v>
      </c>
      <c r="E140" s="302">
        <v>1870</v>
      </c>
      <c r="F140" s="302">
        <v>77</v>
      </c>
      <c r="G140" s="302">
        <v>21</v>
      </c>
      <c r="H140" s="302">
        <v>3</v>
      </c>
      <c r="I140" s="306">
        <v>8666</v>
      </c>
    </row>
    <row r="141" spans="1:9" ht="15" customHeight="1">
      <c r="A141" s="349" t="s">
        <v>32</v>
      </c>
      <c r="B141" s="310" t="s">
        <v>42</v>
      </c>
      <c r="C141" s="302">
        <v>3174</v>
      </c>
      <c r="D141" s="302">
        <v>3513</v>
      </c>
      <c r="E141" s="302">
        <v>1939</v>
      </c>
      <c r="F141" s="302">
        <v>76</v>
      </c>
      <c r="G141" s="302">
        <v>21</v>
      </c>
      <c r="H141" s="302">
        <v>3</v>
      </c>
      <c r="I141" s="306">
        <v>8726</v>
      </c>
    </row>
    <row r="142" spans="1:9" s="173" customFormat="1" ht="15" customHeight="1">
      <c r="A142" s="349" t="s">
        <v>33</v>
      </c>
      <c r="B142" s="310" t="s">
        <v>43</v>
      </c>
      <c r="C142" s="302">
        <v>3294</v>
      </c>
      <c r="D142" s="302">
        <v>3823</v>
      </c>
      <c r="E142" s="302">
        <v>2036</v>
      </c>
      <c r="F142" s="302">
        <v>79</v>
      </c>
      <c r="G142" s="302">
        <v>21</v>
      </c>
      <c r="H142" s="302">
        <v>3</v>
      </c>
      <c r="I142" s="306">
        <v>9256</v>
      </c>
    </row>
    <row r="143" spans="1:9" ht="15" customHeight="1">
      <c r="A143" s="349" t="s">
        <v>34</v>
      </c>
      <c r="B143" s="310" t="s">
        <v>44</v>
      </c>
      <c r="C143" s="302">
        <v>3326</v>
      </c>
      <c r="D143" s="302">
        <v>4022</v>
      </c>
      <c r="E143" s="302">
        <v>2081</v>
      </c>
      <c r="F143" s="302">
        <v>82</v>
      </c>
      <c r="G143" s="302">
        <v>24</v>
      </c>
      <c r="H143" s="302">
        <v>3</v>
      </c>
      <c r="I143" s="306">
        <v>9538</v>
      </c>
    </row>
    <row r="144" spans="1:9" ht="15" customHeight="1">
      <c r="A144" s="349" t="s">
        <v>35</v>
      </c>
      <c r="B144" s="310" t="s">
        <v>45</v>
      </c>
      <c r="C144" s="302">
        <v>3284</v>
      </c>
      <c r="D144" s="302">
        <v>3989</v>
      </c>
      <c r="E144" s="302">
        <v>2060</v>
      </c>
      <c r="F144" s="302">
        <v>76</v>
      </c>
      <c r="G144" s="302">
        <v>22</v>
      </c>
      <c r="H144" s="302">
        <v>3</v>
      </c>
      <c r="I144" s="306">
        <v>9434</v>
      </c>
    </row>
    <row r="145" spans="1:9" ht="15" customHeight="1">
      <c r="A145" s="349" t="s">
        <v>36</v>
      </c>
      <c r="B145" s="310" t="s">
        <v>56</v>
      </c>
      <c r="C145" s="302">
        <v>3321</v>
      </c>
      <c r="D145" s="302">
        <v>3795</v>
      </c>
      <c r="E145" s="302">
        <v>1912</v>
      </c>
      <c r="F145" s="302">
        <v>72</v>
      </c>
      <c r="G145" s="302">
        <v>23</v>
      </c>
      <c r="H145" s="302">
        <v>3</v>
      </c>
      <c r="I145" s="306">
        <v>9126</v>
      </c>
    </row>
    <row r="146" spans="1:9" ht="15" customHeight="1">
      <c r="A146" s="349" t="s">
        <v>37</v>
      </c>
      <c r="B146" s="310" t="s">
        <v>57</v>
      </c>
      <c r="C146" s="302">
        <v>3288</v>
      </c>
      <c r="D146" s="302">
        <v>3538</v>
      </c>
      <c r="E146" s="302">
        <v>1819</v>
      </c>
      <c r="F146" s="302">
        <v>71</v>
      </c>
      <c r="G146" s="302">
        <v>21</v>
      </c>
      <c r="H146" s="302">
        <v>3</v>
      </c>
      <c r="I146" s="306">
        <v>8740</v>
      </c>
    </row>
    <row r="147" spans="1:9" ht="15" customHeight="1">
      <c r="A147" s="349" t="s">
        <v>38</v>
      </c>
      <c r="B147" s="310" t="s">
        <v>58</v>
      </c>
      <c r="C147" s="302">
        <v>3276</v>
      </c>
      <c r="D147" s="302">
        <v>3716</v>
      </c>
      <c r="E147" s="302">
        <v>1712</v>
      </c>
      <c r="F147" s="302">
        <v>71</v>
      </c>
      <c r="G147" s="302">
        <v>23</v>
      </c>
      <c r="H147" s="302">
        <v>3</v>
      </c>
      <c r="I147" s="306">
        <v>8801</v>
      </c>
    </row>
    <row r="148" spans="1:9" ht="15" customHeight="1">
      <c r="A148" s="353" t="s">
        <v>39</v>
      </c>
      <c r="B148" s="310" t="s">
        <v>59</v>
      </c>
      <c r="C148" s="302">
        <v>3180</v>
      </c>
      <c r="D148" s="302">
        <v>3669</v>
      </c>
      <c r="E148" s="302">
        <v>1429</v>
      </c>
      <c r="F148" s="302">
        <v>65</v>
      </c>
      <c r="G148" s="302">
        <v>25</v>
      </c>
      <c r="H148" s="302">
        <v>3</v>
      </c>
      <c r="I148" s="306">
        <v>8371</v>
      </c>
    </row>
    <row r="149" spans="1:9" s="172" customFormat="1" ht="25.9" customHeight="1">
      <c r="A149" s="347">
        <v>2020</v>
      </c>
      <c r="B149" s="307">
        <v>2020</v>
      </c>
      <c r="C149" s="308"/>
      <c r="D149" s="308"/>
      <c r="E149" s="308"/>
      <c r="F149" s="308"/>
      <c r="G149" s="308"/>
      <c r="H149" s="308"/>
      <c r="I149" s="309"/>
    </row>
    <row r="150" spans="1:9" ht="15" customHeight="1">
      <c r="A150" s="349" t="s">
        <v>61</v>
      </c>
      <c r="B150" s="310" t="s">
        <v>9</v>
      </c>
      <c r="C150" s="302">
        <v>3081</v>
      </c>
      <c r="D150" s="302">
        <v>3421</v>
      </c>
      <c r="E150" s="302">
        <v>1583</v>
      </c>
      <c r="F150" s="302">
        <v>60</v>
      </c>
      <c r="G150" s="302">
        <v>23</v>
      </c>
      <c r="H150" s="302">
        <v>3</v>
      </c>
      <c r="I150" s="306">
        <v>8171</v>
      </c>
    </row>
    <row r="151" spans="1:9" ht="15" customHeight="1">
      <c r="A151" s="349" t="s">
        <v>62</v>
      </c>
      <c r="B151" s="825" t="s">
        <v>10</v>
      </c>
      <c r="C151" s="822">
        <v>3128</v>
      </c>
      <c r="D151" s="822">
        <v>3422</v>
      </c>
      <c r="E151" s="822">
        <v>1702</v>
      </c>
      <c r="F151" s="822">
        <v>68</v>
      </c>
      <c r="G151" s="822">
        <v>22</v>
      </c>
      <c r="H151" s="822">
        <v>3</v>
      </c>
      <c r="I151" s="822">
        <v>8345</v>
      </c>
    </row>
    <row r="152" spans="1:9" ht="15" customHeight="1">
      <c r="A152" s="349" t="s">
        <v>63</v>
      </c>
      <c r="B152" s="310" t="s">
        <v>40</v>
      </c>
      <c r="C152" s="302"/>
      <c r="D152" s="302"/>
      <c r="E152" s="302"/>
      <c r="F152" s="302"/>
      <c r="G152" s="302"/>
      <c r="H152" s="302"/>
      <c r="I152" s="306"/>
    </row>
    <row r="153" spans="1:9" s="174" customFormat="1" ht="15" customHeight="1">
      <c r="A153" s="349" t="s">
        <v>64</v>
      </c>
      <c r="B153" s="310" t="s">
        <v>41</v>
      </c>
      <c r="C153" s="302"/>
      <c r="D153" s="302"/>
      <c r="E153" s="302"/>
      <c r="F153" s="302"/>
      <c r="G153" s="302"/>
      <c r="H153" s="302"/>
      <c r="I153" s="306"/>
    </row>
    <row r="154" spans="1:9" ht="15" customHeight="1">
      <c r="A154" s="349" t="s">
        <v>32</v>
      </c>
      <c r="B154" s="310" t="s">
        <v>42</v>
      </c>
      <c r="C154" s="302"/>
      <c r="D154" s="302"/>
      <c r="E154" s="302"/>
      <c r="F154" s="302"/>
      <c r="G154" s="302"/>
      <c r="H154" s="302"/>
      <c r="I154" s="306"/>
    </row>
    <row r="155" spans="1:9" s="173" customFormat="1" ht="15" customHeight="1">
      <c r="A155" s="349" t="s">
        <v>33</v>
      </c>
      <c r="B155" s="310" t="s">
        <v>43</v>
      </c>
      <c r="C155" s="302"/>
      <c r="D155" s="302"/>
      <c r="E155" s="302"/>
      <c r="F155" s="302"/>
      <c r="G155" s="302"/>
      <c r="H155" s="302"/>
      <c r="I155" s="306"/>
    </row>
    <row r="156" spans="1:9" ht="15" customHeight="1">
      <c r="A156" s="349" t="s">
        <v>34</v>
      </c>
      <c r="B156" s="310" t="s">
        <v>44</v>
      </c>
      <c r="C156" s="302"/>
      <c r="D156" s="302"/>
      <c r="E156" s="302"/>
      <c r="F156" s="302"/>
      <c r="G156" s="302"/>
      <c r="H156" s="302"/>
      <c r="I156" s="306"/>
    </row>
    <row r="157" spans="1:9" ht="15" customHeight="1">
      <c r="A157" s="349" t="s">
        <v>35</v>
      </c>
      <c r="B157" s="310" t="s">
        <v>45</v>
      </c>
      <c r="C157" s="302"/>
      <c r="D157" s="302"/>
      <c r="E157" s="302"/>
      <c r="F157" s="302"/>
      <c r="G157" s="302"/>
      <c r="H157" s="302"/>
      <c r="I157" s="306"/>
    </row>
    <row r="158" spans="1:9" ht="15" customHeight="1">
      <c r="A158" s="349" t="s">
        <v>36</v>
      </c>
      <c r="B158" s="310" t="s">
        <v>56</v>
      </c>
      <c r="C158" s="302"/>
      <c r="D158" s="302"/>
      <c r="E158" s="302"/>
      <c r="F158" s="302"/>
      <c r="G158" s="302"/>
      <c r="H158" s="302"/>
      <c r="I158" s="306"/>
    </row>
    <row r="159" spans="1:9" ht="15" customHeight="1">
      <c r="A159" s="349" t="s">
        <v>37</v>
      </c>
      <c r="B159" s="310" t="s">
        <v>57</v>
      </c>
      <c r="C159" s="302"/>
      <c r="D159" s="302"/>
      <c r="E159" s="302"/>
      <c r="F159" s="302"/>
      <c r="G159" s="302"/>
      <c r="H159" s="302"/>
      <c r="I159" s="306"/>
    </row>
    <row r="160" spans="1:9" ht="15" customHeight="1">
      <c r="A160" s="349" t="s">
        <v>38</v>
      </c>
      <c r="B160" s="310" t="s">
        <v>58</v>
      </c>
      <c r="C160" s="302"/>
      <c r="D160" s="302"/>
      <c r="E160" s="302"/>
      <c r="F160" s="302"/>
      <c r="G160" s="302"/>
      <c r="H160" s="302"/>
      <c r="I160" s="306"/>
    </row>
    <row r="161" spans="1:9" ht="15" customHeight="1">
      <c r="A161" s="353" t="s">
        <v>39</v>
      </c>
      <c r="B161" s="310" t="s">
        <v>59</v>
      </c>
      <c r="C161" s="302"/>
      <c r="D161" s="302"/>
      <c r="E161" s="302"/>
      <c r="F161" s="302"/>
      <c r="G161" s="302"/>
      <c r="H161" s="302"/>
      <c r="I161" s="306"/>
    </row>
    <row r="162" spans="1:9" ht="29.45" customHeight="1">
      <c r="A162" s="1042"/>
      <c r="B162" s="1042"/>
      <c r="C162" s="1043"/>
      <c r="D162" s="1043"/>
      <c r="E162" s="1043"/>
      <c r="F162" s="1043"/>
      <c r="G162" s="1043"/>
      <c r="H162" s="1043"/>
      <c r="I162" s="1043"/>
    </row>
    <row r="163" spans="1:9">
      <c r="B163" s="745"/>
      <c r="C163" s="305"/>
      <c r="D163" s="305"/>
      <c r="E163" s="305"/>
      <c r="F163" s="305"/>
      <c r="G163" s="305"/>
      <c r="H163" s="305"/>
      <c r="I163" s="305"/>
    </row>
    <row r="199" spans="3:5">
      <c r="E199" s="333">
        <f>G182</f>
        <v>0</v>
      </c>
    </row>
    <row r="200" spans="3:5">
      <c r="E200" s="333">
        <f>extranjeros!I169</f>
        <v>2086399.8</v>
      </c>
    </row>
    <row r="203" spans="3:5">
      <c r="C203" s="333">
        <f>D182</f>
        <v>0</v>
      </c>
    </row>
    <row r="204" spans="3:5">
      <c r="C204" s="333">
        <f>F182</f>
        <v>0</v>
      </c>
    </row>
    <row r="255" spans="4:4" ht="15.75" thickBot="1"/>
    <row r="256" spans="4:4">
      <c r="D256" s="313">
        <v>13601522</v>
      </c>
    </row>
    <row r="257" spans="4:4">
      <c r="D257" s="314">
        <v>12663935</v>
      </c>
    </row>
    <row r="258" spans="4:4">
      <c r="D258" s="314">
        <v>816638</v>
      </c>
    </row>
    <row r="259" spans="4:4">
      <c r="D259" s="314">
        <v>120950</v>
      </c>
    </row>
    <row r="260" spans="4:4">
      <c r="D260" s="314">
        <v>192344</v>
      </c>
    </row>
    <row r="261" spans="4:4">
      <c r="D261" s="314">
        <v>3057272</v>
      </c>
    </row>
    <row r="262" spans="4:4">
      <c r="D262" s="314">
        <v>62296</v>
      </c>
    </row>
    <row r="263" spans="4:4" ht="15.75" thickBot="1">
      <c r="D263" s="314">
        <v>5645</v>
      </c>
    </row>
    <row r="264" spans="4:4" ht="15.75" thickBot="1">
      <c r="D264" s="315">
        <v>16919079</v>
      </c>
    </row>
  </sheetData>
  <mergeCells count="1">
    <mergeCell ref="A162:I16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A1:I266"/>
  <sheetViews>
    <sheetView zoomScale="10" zoomScaleNormal="10" workbookViewId="0">
      <selection activeCell="L99" sqref="L99"/>
    </sheetView>
  </sheetViews>
  <sheetFormatPr baseColWidth="10" defaultColWidth="11.5703125" defaultRowHeight="15"/>
  <cols>
    <col min="1" max="1" width="16.42578125" style="332" customWidth="1"/>
    <col min="2" max="2" width="16.85546875" style="332" customWidth="1"/>
    <col min="3" max="7" width="12.5703125" style="333" customWidth="1"/>
    <col min="8" max="8" width="11.5703125" style="311"/>
    <col min="9" max="9" width="11.5703125" style="343"/>
    <col min="10" max="16384" width="11.5703125" style="171"/>
  </cols>
  <sheetData>
    <row r="1" spans="1:9" s="175" customFormat="1" ht="22.5" customHeight="1">
      <c r="A1" s="914"/>
      <c r="B1" s="316" t="s">
        <v>201</v>
      </c>
      <c r="C1" s="317"/>
      <c r="D1" s="317"/>
      <c r="E1" s="317"/>
      <c r="F1" s="317"/>
      <c r="G1" s="317"/>
      <c r="H1" s="334"/>
      <c r="I1" s="335"/>
    </row>
    <row r="2" spans="1:9" s="175" customFormat="1" ht="17.850000000000001" customHeight="1">
      <c r="A2" s="914"/>
      <c r="B2" s="318" t="s">
        <v>167</v>
      </c>
      <c r="C2" s="319"/>
      <c r="D2" s="319"/>
      <c r="E2" s="319"/>
      <c r="F2" s="319"/>
      <c r="G2" s="319"/>
      <c r="H2" s="336"/>
      <c r="I2" s="337"/>
    </row>
    <row r="3" spans="1:9" s="175" customFormat="1" ht="2.1" customHeight="1">
      <c r="A3" s="915"/>
      <c r="B3" s="318"/>
      <c r="C3" s="319"/>
      <c r="D3" s="319"/>
      <c r="E3" s="319"/>
      <c r="F3" s="319"/>
      <c r="G3" s="319"/>
      <c r="H3" s="336"/>
      <c r="I3" s="337"/>
    </row>
    <row r="4" spans="1:9" ht="30" customHeight="1">
      <c r="A4" s="289"/>
      <c r="B4" s="289"/>
      <c r="C4" s="290" t="s">
        <v>161</v>
      </c>
      <c r="D4" s="290" t="s">
        <v>162</v>
      </c>
      <c r="E4" s="290" t="s">
        <v>163</v>
      </c>
      <c r="F4" s="290" t="s">
        <v>164</v>
      </c>
      <c r="G4" s="290" t="s">
        <v>165</v>
      </c>
      <c r="H4" s="290" t="s">
        <v>166</v>
      </c>
      <c r="I4" s="290" t="s">
        <v>12</v>
      </c>
    </row>
    <row r="5" spans="1:9" ht="40.700000000000003" customHeight="1">
      <c r="A5" s="346"/>
      <c r="B5" s="815" t="s">
        <v>337</v>
      </c>
      <c r="C5" s="291"/>
      <c r="D5" s="291"/>
      <c r="E5" s="291"/>
      <c r="F5" s="291"/>
      <c r="G5" s="291"/>
      <c r="H5" s="291"/>
      <c r="I5" s="291"/>
    </row>
    <row r="6" spans="1:9" s="172" customFormat="1" ht="14.25" hidden="1" customHeight="1">
      <c r="A6" s="347">
        <v>2009</v>
      </c>
      <c r="B6" s="323"/>
      <c r="C6" s="324"/>
      <c r="D6" s="324"/>
      <c r="E6" s="324"/>
      <c r="F6" s="324"/>
      <c r="G6" s="324"/>
      <c r="H6" s="324"/>
      <c r="I6" s="338"/>
    </row>
    <row r="7" spans="1:9" ht="16.5" hidden="1" customHeight="1">
      <c r="A7" s="348">
        <v>39814</v>
      </c>
      <c r="B7" s="203">
        <v>2009</v>
      </c>
      <c r="C7" s="298">
        <v>6</v>
      </c>
      <c r="D7" s="298">
        <v>14</v>
      </c>
      <c r="E7" s="298">
        <v>38</v>
      </c>
      <c r="F7" s="298">
        <v>11</v>
      </c>
      <c r="G7" s="298">
        <v>13</v>
      </c>
      <c r="H7" s="298">
        <v>3</v>
      </c>
      <c r="I7" s="299">
        <f>SUM(C7:H7)</f>
        <v>85</v>
      </c>
    </row>
    <row r="8" spans="1:9" ht="15" customHeight="1">
      <c r="A8" s="348">
        <v>39845</v>
      </c>
      <c r="B8" s="297">
        <v>2009</v>
      </c>
      <c r="C8" s="298">
        <v>8</v>
      </c>
      <c r="D8" s="298">
        <v>12</v>
      </c>
      <c r="E8" s="298">
        <v>37</v>
      </c>
      <c r="F8" s="298">
        <v>11</v>
      </c>
      <c r="G8" s="298">
        <v>13</v>
      </c>
      <c r="H8" s="298">
        <v>3</v>
      </c>
      <c r="I8" s="299">
        <f t="shared" ref="I8:I18" si="0">SUM(C8:H8)</f>
        <v>84</v>
      </c>
    </row>
    <row r="9" spans="1:9" ht="17.45" hidden="1" customHeight="1">
      <c r="A9" s="348">
        <v>39873</v>
      </c>
      <c r="B9" s="297">
        <v>2009</v>
      </c>
      <c r="C9" s="298">
        <v>10</v>
      </c>
      <c r="D9" s="298">
        <v>12</v>
      </c>
      <c r="E9" s="298">
        <v>35</v>
      </c>
      <c r="F9" s="298">
        <v>12</v>
      </c>
      <c r="G9" s="298">
        <v>13</v>
      </c>
      <c r="H9" s="298">
        <v>3</v>
      </c>
      <c r="I9" s="299">
        <f t="shared" si="0"/>
        <v>85</v>
      </c>
    </row>
    <row r="10" spans="1:9" ht="15" hidden="1" customHeight="1">
      <c r="A10" s="348">
        <v>39904</v>
      </c>
      <c r="B10" s="297">
        <v>2009</v>
      </c>
      <c r="C10" s="298">
        <v>12</v>
      </c>
      <c r="D10" s="298">
        <v>11</v>
      </c>
      <c r="E10" s="298">
        <v>35</v>
      </c>
      <c r="F10" s="298">
        <v>11</v>
      </c>
      <c r="G10" s="298">
        <v>14</v>
      </c>
      <c r="H10" s="298">
        <v>3</v>
      </c>
      <c r="I10" s="299">
        <f t="shared" si="0"/>
        <v>86</v>
      </c>
    </row>
    <row r="11" spans="1:9" ht="15" hidden="1" customHeight="1">
      <c r="A11" s="348">
        <v>39934</v>
      </c>
      <c r="B11" s="297">
        <v>2009</v>
      </c>
      <c r="C11" s="298">
        <v>11</v>
      </c>
      <c r="D11" s="298">
        <v>11</v>
      </c>
      <c r="E11" s="298">
        <v>37</v>
      </c>
      <c r="F11" s="298">
        <v>12</v>
      </c>
      <c r="G11" s="298">
        <v>13</v>
      </c>
      <c r="H11" s="298">
        <v>3</v>
      </c>
      <c r="I11" s="299">
        <f t="shared" si="0"/>
        <v>87</v>
      </c>
    </row>
    <row r="12" spans="1:9" ht="15" hidden="1" customHeight="1">
      <c r="A12" s="348">
        <v>39965</v>
      </c>
      <c r="B12" s="297">
        <v>2009</v>
      </c>
      <c r="C12" s="298">
        <v>9</v>
      </c>
      <c r="D12" s="298">
        <v>10</v>
      </c>
      <c r="E12" s="298">
        <v>38</v>
      </c>
      <c r="F12" s="298">
        <v>12</v>
      </c>
      <c r="G12" s="298">
        <v>13</v>
      </c>
      <c r="H12" s="298">
        <v>3</v>
      </c>
      <c r="I12" s="299">
        <f t="shared" si="0"/>
        <v>85</v>
      </c>
    </row>
    <row r="13" spans="1:9" ht="15" hidden="1" customHeight="1">
      <c r="A13" s="348">
        <v>39995</v>
      </c>
      <c r="B13" s="297">
        <v>2009</v>
      </c>
      <c r="C13" s="298">
        <v>9</v>
      </c>
      <c r="D13" s="298">
        <v>10</v>
      </c>
      <c r="E13" s="298">
        <v>38</v>
      </c>
      <c r="F13" s="298">
        <v>13</v>
      </c>
      <c r="G13" s="298">
        <v>12</v>
      </c>
      <c r="H13" s="298">
        <v>3</v>
      </c>
      <c r="I13" s="299">
        <f t="shared" si="0"/>
        <v>85</v>
      </c>
    </row>
    <row r="14" spans="1:9" ht="15" hidden="1" customHeight="1">
      <c r="A14" s="348">
        <v>40026</v>
      </c>
      <c r="B14" s="297">
        <v>2009</v>
      </c>
      <c r="C14" s="298">
        <v>9</v>
      </c>
      <c r="D14" s="298">
        <v>10</v>
      </c>
      <c r="E14" s="298">
        <v>38</v>
      </c>
      <c r="F14" s="298">
        <v>12</v>
      </c>
      <c r="G14" s="298">
        <v>13</v>
      </c>
      <c r="H14" s="298">
        <v>3</v>
      </c>
      <c r="I14" s="299">
        <f t="shared" si="0"/>
        <v>85</v>
      </c>
    </row>
    <row r="15" spans="1:9" ht="15" hidden="1" customHeight="1">
      <c r="A15" s="348">
        <v>40057</v>
      </c>
      <c r="B15" s="203">
        <v>2009</v>
      </c>
      <c r="C15" s="298">
        <v>10</v>
      </c>
      <c r="D15" s="298">
        <v>10</v>
      </c>
      <c r="E15" s="298">
        <v>38</v>
      </c>
      <c r="F15" s="298">
        <v>12</v>
      </c>
      <c r="G15" s="298">
        <v>14</v>
      </c>
      <c r="H15" s="298">
        <v>2</v>
      </c>
      <c r="I15" s="299">
        <f t="shared" si="0"/>
        <v>86</v>
      </c>
    </row>
    <row r="16" spans="1:9" ht="15" hidden="1" customHeight="1">
      <c r="A16" s="348">
        <v>40087</v>
      </c>
      <c r="B16" s="297">
        <v>2009</v>
      </c>
      <c r="C16" s="298">
        <v>10</v>
      </c>
      <c r="D16" s="298">
        <v>11</v>
      </c>
      <c r="E16" s="298">
        <v>37</v>
      </c>
      <c r="F16" s="298">
        <v>12</v>
      </c>
      <c r="G16" s="298">
        <v>14</v>
      </c>
      <c r="H16" s="298">
        <v>2</v>
      </c>
      <c r="I16" s="299">
        <f t="shared" si="0"/>
        <v>86</v>
      </c>
    </row>
    <row r="17" spans="1:9" ht="15" hidden="1" customHeight="1">
      <c r="A17" s="348">
        <v>40118</v>
      </c>
      <c r="B17" s="297">
        <v>2009</v>
      </c>
      <c r="C17" s="298">
        <v>10</v>
      </c>
      <c r="D17" s="298">
        <v>11</v>
      </c>
      <c r="E17" s="298">
        <v>37</v>
      </c>
      <c r="F17" s="298">
        <v>13</v>
      </c>
      <c r="G17" s="298">
        <v>14</v>
      </c>
      <c r="H17" s="298">
        <v>2</v>
      </c>
      <c r="I17" s="299">
        <f t="shared" si="0"/>
        <v>87</v>
      </c>
    </row>
    <row r="18" spans="1:9" ht="15" hidden="1" customHeight="1">
      <c r="A18" s="348">
        <v>40148</v>
      </c>
      <c r="B18" s="297">
        <v>2009</v>
      </c>
      <c r="C18" s="298">
        <v>9</v>
      </c>
      <c r="D18" s="298">
        <v>12</v>
      </c>
      <c r="E18" s="298">
        <v>37</v>
      </c>
      <c r="F18" s="298">
        <v>12</v>
      </c>
      <c r="G18" s="298">
        <v>13</v>
      </c>
      <c r="H18" s="298">
        <v>2</v>
      </c>
      <c r="I18" s="299">
        <f t="shared" si="0"/>
        <v>85</v>
      </c>
    </row>
    <row r="19" spans="1:9" s="172" customFormat="1" ht="15" hidden="1" customHeight="1">
      <c r="A19" s="347">
        <v>2010</v>
      </c>
      <c r="B19" s="297">
        <v>2010</v>
      </c>
      <c r="C19" s="339"/>
      <c r="D19" s="339"/>
      <c r="E19" s="339"/>
      <c r="F19" s="339"/>
      <c r="G19" s="339"/>
      <c r="H19" s="339"/>
      <c r="I19" s="340"/>
    </row>
    <row r="20" spans="1:9" ht="15" hidden="1" customHeight="1">
      <c r="A20" s="348">
        <v>40179</v>
      </c>
      <c r="B20" s="297">
        <v>2010</v>
      </c>
      <c r="C20" s="298">
        <v>8</v>
      </c>
      <c r="D20" s="298">
        <v>10</v>
      </c>
      <c r="E20" s="298">
        <v>36</v>
      </c>
      <c r="F20" s="298">
        <v>14</v>
      </c>
      <c r="G20" s="298">
        <v>13</v>
      </c>
      <c r="H20" s="298">
        <v>2</v>
      </c>
      <c r="I20" s="299">
        <f>SUM(C20:H20)</f>
        <v>83</v>
      </c>
    </row>
    <row r="21" spans="1:9" ht="15" customHeight="1">
      <c r="A21" s="348">
        <v>40210</v>
      </c>
      <c r="B21" s="297">
        <v>2010</v>
      </c>
      <c r="C21" s="298">
        <v>8</v>
      </c>
      <c r="D21" s="298">
        <v>10</v>
      </c>
      <c r="E21" s="298">
        <v>37</v>
      </c>
      <c r="F21" s="298">
        <v>12</v>
      </c>
      <c r="G21" s="298">
        <v>14</v>
      </c>
      <c r="H21" s="298">
        <v>2</v>
      </c>
      <c r="I21" s="299">
        <f t="shared" ref="I21:I31" si="1">SUM(C21:H21)</f>
        <v>83</v>
      </c>
    </row>
    <row r="22" spans="1:9" ht="15" hidden="1" customHeight="1">
      <c r="A22" s="348">
        <v>40238</v>
      </c>
      <c r="B22" s="297">
        <v>2010</v>
      </c>
      <c r="C22" s="298">
        <v>7</v>
      </c>
      <c r="D22" s="298">
        <v>10</v>
      </c>
      <c r="E22" s="298">
        <v>38</v>
      </c>
      <c r="F22" s="298">
        <v>12</v>
      </c>
      <c r="G22" s="298">
        <v>14</v>
      </c>
      <c r="H22" s="298">
        <v>2</v>
      </c>
      <c r="I22" s="299">
        <f t="shared" si="1"/>
        <v>83</v>
      </c>
    </row>
    <row r="23" spans="1:9" ht="15" hidden="1" customHeight="1">
      <c r="A23" s="348">
        <v>40269</v>
      </c>
      <c r="B23" s="297">
        <v>2010</v>
      </c>
      <c r="C23" s="298">
        <v>7</v>
      </c>
      <c r="D23" s="298">
        <v>11</v>
      </c>
      <c r="E23" s="298">
        <v>38</v>
      </c>
      <c r="F23" s="298">
        <v>13</v>
      </c>
      <c r="G23" s="298">
        <v>13</v>
      </c>
      <c r="H23" s="298">
        <v>2</v>
      </c>
      <c r="I23" s="299">
        <f t="shared" si="1"/>
        <v>84</v>
      </c>
    </row>
    <row r="24" spans="1:9" ht="15" hidden="1" customHeight="1">
      <c r="A24" s="348">
        <v>40299</v>
      </c>
      <c r="B24" s="297">
        <v>2010</v>
      </c>
      <c r="C24" s="298">
        <v>7</v>
      </c>
      <c r="D24" s="298">
        <v>11</v>
      </c>
      <c r="E24" s="298">
        <v>40</v>
      </c>
      <c r="F24" s="298">
        <v>10</v>
      </c>
      <c r="G24" s="298">
        <v>13</v>
      </c>
      <c r="H24" s="298">
        <v>2</v>
      </c>
      <c r="I24" s="299">
        <f t="shared" si="1"/>
        <v>83</v>
      </c>
    </row>
    <row r="25" spans="1:9" ht="15" hidden="1" customHeight="1">
      <c r="A25" s="348">
        <v>40330</v>
      </c>
      <c r="B25" s="297">
        <v>2010</v>
      </c>
      <c r="C25" s="298">
        <v>7</v>
      </c>
      <c r="D25" s="298">
        <v>12</v>
      </c>
      <c r="E25" s="298">
        <v>38</v>
      </c>
      <c r="F25" s="298">
        <v>11</v>
      </c>
      <c r="G25" s="298">
        <v>13</v>
      </c>
      <c r="H25" s="298">
        <v>2</v>
      </c>
      <c r="I25" s="299">
        <f t="shared" si="1"/>
        <v>83</v>
      </c>
    </row>
    <row r="26" spans="1:9" ht="15" hidden="1" customHeight="1">
      <c r="A26" s="348">
        <v>40360</v>
      </c>
      <c r="B26" s="297">
        <v>2010</v>
      </c>
      <c r="C26" s="298">
        <v>6</v>
      </c>
      <c r="D26" s="298">
        <v>13</v>
      </c>
      <c r="E26" s="298">
        <v>38</v>
      </c>
      <c r="F26" s="298">
        <v>11</v>
      </c>
      <c r="G26" s="298">
        <v>13</v>
      </c>
      <c r="H26" s="298">
        <v>2</v>
      </c>
      <c r="I26" s="299">
        <f t="shared" si="1"/>
        <v>83</v>
      </c>
    </row>
    <row r="27" spans="1:9" ht="15" hidden="1" customHeight="1">
      <c r="A27" s="348">
        <v>40391</v>
      </c>
      <c r="B27" s="297">
        <v>2010</v>
      </c>
      <c r="C27" s="298">
        <v>6</v>
      </c>
      <c r="D27" s="298">
        <v>12</v>
      </c>
      <c r="E27" s="298">
        <v>39</v>
      </c>
      <c r="F27" s="298">
        <v>11</v>
      </c>
      <c r="G27" s="298">
        <v>12</v>
      </c>
      <c r="H27" s="298">
        <v>2</v>
      </c>
      <c r="I27" s="299">
        <f t="shared" si="1"/>
        <v>82</v>
      </c>
    </row>
    <row r="28" spans="1:9" ht="15" hidden="1" customHeight="1">
      <c r="A28" s="348">
        <v>40422</v>
      </c>
      <c r="B28" s="297">
        <v>2010</v>
      </c>
      <c r="C28" s="298">
        <v>7</v>
      </c>
      <c r="D28" s="298">
        <v>13</v>
      </c>
      <c r="E28" s="298">
        <v>38</v>
      </c>
      <c r="F28" s="298">
        <v>10</v>
      </c>
      <c r="G28" s="298">
        <v>12</v>
      </c>
      <c r="H28" s="298">
        <v>2</v>
      </c>
      <c r="I28" s="299">
        <f t="shared" si="1"/>
        <v>82</v>
      </c>
    </row>
    <row r="29" spans="1:9" ht="15" hidden="1" customHeight="1">
      <c r="A29" s="348">
        <v>40452</v>
      </c>
      <c r="B29" s="297">
        <v>2010</v>
      </c>
      <c r="C29" s="298">
        <v>7</v>
      </c>
      <c r="D29" s="298">
        <v>12</v>
      </c>
      <c r="E29" s="298">
        <v>38</v>
      </c>
      <c r="F29" s="298">
        <v>10</v>
      </c>
      <c r="G29" s="298">
        <v>12</v>
      </c>
      <c r="H29" s="298">
        <v>2</v>
      </c>
      <c r="I29" s="299">
        <f t="shared" si="1"/>
        <v>81</v>
      </c>
    </row>
    <row r="30" spans="1:9" ht="15" hidden="1" customHeight="1">
      <c r="A30" s="348">
        <v>40483</v>
      </c>
      <c r="B30" s="297">
        <v>2010</v>
      </c>
      <c r="C30" s="298">
        <v>6</v>
      </c>
      <c r="D30" s="298">
        <v>17</v>
      </c>
      <c r="E30" s="298">
        <v>33</v>
      </c>
      <c r="F30" s="298">
        <v>11</v>
      </c>
      <c r="G30" s="298">
        <v>11</v>
      </c>
      <c r="H30" s="298">
        <v>2</v>
      </c>
      <c r="I30" s="299">
        <f t="shared" si="1"/>
        <v>80</v>
      </c>
    </row>
    <row r="31" spans="1:9" ht="15" hidden="1" customHeight="1">
      <c r="A31" s="348">
        <v>40513</v>
      </c>
      <c r="B31" s="297">
        <v>2010</v>
      </c>
      <c r="C31" s="298">
        <v>7</v>
      </c>
      <c r="D31" s="298">
        <v>18</v>
      </c>
      <c r="E31" s="298">
        <v>29</v>
      </c>
      <c r="F31" s="298">
        <v>11</v>
      </c>
      <c r="G31" s="298">
        <v>11</v>
      </c>
      <c r="H31" s="298">
        <v>2</v>
      </c>
      <c r="I31" s="299">
        <f t="shared" si="1"/>
        <v>78</v>
      </c>
    </row>
    <row r="32" spans="1:9" s="172" customFormat="1" ht="15" hidden="1" customHeight="1">
      <c r="A32" s="347">
        <v>2011</v>
      </c>
      <c r="B32" s="297">
        <v>2011</v>
      </c>
      <c r="C32" s="339"/>
      <c r="D32" s="339"/>
      <c r="E32" s="339"/>
      <c r="F32" s="339"/>
      <c r="G32" s="339"/>
      <c r="H32" s="339"/>
      <c r="I32" s="340"/>
    </row>
    <row r="33" spans="1:9" ht="15" hidden="1" customHeight="1">
      <c r="A33" s="348">
        <v>40544</v>
      </c>
      <c r="B33" s="297">
        <v>2011</v>
      </c>
      <c r="C33" s="298">
        <v>8</v>
      </c>
      <c r="D33" s="298">
        <v>17</v>
      </c>
      <c r="E33" s="298">
        <v>28</v>
      </c>
      <c r="F33" s="298">
        <v>11</v>
      </c>
      <c r="G33" s="298">
        <v>10</v>
      </c>
      <c r="H33" s="298">
        <v>2</v>
      </c>
      <c r="I33" s="299">
        <v>76</v>
      </c>
    </row>
    <row r="34" spans="1:9" ht="15" customHeight="1">
      <c r="A34" s="348">
        <v>40575</v>
      </c>
      <c r="B34" s="297">
        <v>2011</v>
      </c>
      <c r="C34" s="298">
        <v>7</v>
      </c>
      <c r="D34" s="298">
        <v>17</v>
      </c>
      <c r="E34" s="298">
        <v>28</v>
      </c>
      <c r="F34" s="298">
        <v>11</v>
      </c>
      <c r="G34" s="298">
        <v>10</v>
      </c>
      <c r="H34" s="298">
        <v>2</v>
      </c>
      <c r="I34" s="299">
        <v>75</v>
      </c>
    </row>
    <row r="35" spans="1:9" ht="15" hidden="1" customHeight="1">
      <c r="A35" s="348">
        <v>40603</v>
      </c>
      <c r="B35" s="297">
        <v>2011</v>
      </c>
      <c r="C35" s="298">
        <v>9</v>
      </c>
      <c r="D35" s="298">
        <v>15</v>
      </c>
      <c r="E35" s="298">
        <v>29</v>
      </c>
      <c r="F35" s="298">
        <v>10</v>
      </c>
      <c r="G35" s="298">
        <v>11</v>
      </c>
      <c r="H35" s="298">
        <v>2</v>
      </c>
      <c r="I35" s="299">
        <v>76</v>
      </c>
    </row>
    <row r="36" spans="1:9" ht="15" hidden="1" customHeight="1">
      <c r="A36" s="348">
        <v>40634</v>
      </c>
      <c r="B36" s="297">
        <v>2011</v>
      </c>
      <c r="C36" s="298">
        <v>7</v>
      </c>
      <c r="D36" s="298">
        <v>14</v>
      </c>
      <c r="E36" s="298">
        <v>29</v>
      </c>
      <c r="F36" s="298">
        <v>10</v>
      </c>
      <c r="G36" s="298">
        <v>11</v>
      </c>
      <c r="H36" s="298">
        <v>2</v>
      </c>
      <c r="I36" s="299">
        <v>73</v>
      </c>
    </row>
    <row r="37" spans="1:9" ht="15" hidden="1" customHeight="1">
      <c r="A37" s="348">
        <v>40664</v>
      </c>
      <c r="B37" s="297">
        <v>2011</v>
      </c>
      <c r="C37" s="298">
        <v>7</v>
      </c>
      <c r="D37" s="298">
        <v>11</v>
      </c>
      <c r="E37" s="298">
        <v>31</v>
      </c>
      <c r="F37" s="298">
        <v>10</v>
      </c>
      <c r="G37" s="298">
        <v>11</v>
      </c>
      <c r="H37" s="298">
        <v>2</v>
      </c>
      <c r="I37" s="299">
        <v>72</v>
      </c>
    </row>
    <row r="38" spans="1:9" ht="15" hidden="1" customHeight="1">
      <c r="A38" s="348">
        <v>40695</v>
      </c>
      <c r="B38" s="297">
        <v>2011</v>
      </c>
      <c r="C38" s="298">
        <v>9</v>
      </c>
      <c r="D38" s="298">
        <v>12</v>
      </c>
      <c r="E38" s="298">
        <v>30</v>
      </c>
      <c r="F38" s="298">
        <v>10</v>
      </c>
      <c r="G38" s="298">
        <v>12</v>
      </c>
      <c r="H38" s="298">
        <v>2</v>
      </c>
      <c r="I38" s="299">
        <v>75</v>
      </c>
    </row>
    <row r="39" spans="1:9" ht="15" hidden="1" customHeight="1">
      <c r="A39" s="348">
        <v>40725</v>
      </c>
      <c r="B39" s="297">
        <v>2011</v>
      </c>
      <c r="C39" s="298">
        <v>9</v>
      </c>
      <c r="D39" s="298">
        <v>12</v>
      </c>
      <c r="E39" s="298">
        <v>31</v>
      </c>
      <c r="F39" s="298">
        <v>10</v>
      </c>
      <c r="G39" s="298">
        <v>12</v>
      </c>
      <c r="H39" s="298">
        <v>2</v>
      </c>
      <c r="I39" s="299">
        <v>76</v>
      </c>
    </row>
    <row r="40" spans="1:9" ht="15" hidden="1" customHeight="1">
      <c r="A40" s="348">
        <v>40756</v>
      </c>
      <c r="B40" s="297">
        <v>2011</v>
      </c>
      <c r="C40" s="298">
        <v>9</v>
      </c>
      <c r="D40" s="298">
        <v>12</v>
      </c>
      <c r="E40" s="298">
        <v>31</v>
      </c>
      <c r="F40" s="298">
        <v>10</v>
      </c>
      <c r="G40" s="298">
        <v>12</v>
      </c>
      <c r="H40" s="298">
        <v>2</v>
      </c>
      <c r="I40" s="299">
        <v>76</v>
      </c>
    </row>
    <row r="41" spans="1:9" ht="15" hidden="1" customHeight="1">
      <c r="A41" s="348">
        <v>40787</v>
      </c>
      <c r="B41" s="297">
        <v>2011</v>
      </c>
      <c r="C41" s="298">
        <v>8</v>
      </c>
      <c r="D41" s="298">
        <v>13</v>
      </c>
      <c r="E41" s="298">
        <v>31</v>
      </c>
      <c r="F41" s="298">
        <v>11</v>
      </c>
      <c r="G41" s="298">
        <v>11</v>
      </c>
      <c r="H41" s="298">
        <v>2</v>
      </c>
      <c r="I41" s="299">
        <v>76</v>
      </c>
    </row>
    <row r="42" spans="1:9" ht="15" hidden="1" customHeight="1">
      <c r="A42" s="348">
        <v>40817</v>
      </c>
      <c r="B42" s="297">
        <v>2011</v>
      </c>
      <c r="C42" s="298">
        <v>11</v>
      </c>
      <c r="D42" s="298">
        <v>14</v>
      </c>
      <c r="E42" s="298">
        <v>31</v>
      </c>
      <c r="F42" s="298">
        <v>10</v>
      </c>
      <c r="G42" s="298">
        <v>11</v>
      </c>
      <c r="H42" s="298">
        <v>2</v>
      </c>
      <c r="I42" s="299">
        <v>79</v>
      </c>
    </row>
    <row r="43" spans="1:9" ht="15" hidden="1" customHeight="1">
      <c r="A43" s="348">
        <v>40848</v>
      </c>
      <c r="B43" s="297">
        <v>2011</v>
      </c>
      <c r="C43" s="298">
        <v>7</v>
      </c>
      <c r="D43" s="298">
        <v>14</v>
      </c>
      <c r="E43" s="298">
        <v>29</v>
      </c>
      <c r="F43" s="298">
        <v>15</v>
      </c>
      <c r="G43" s="298">
        <v>9</v>
      </c>
      <c r="H43" s="298">
        <v>2</v>
      </c>
      <c r="I43" s="299">
        <v>76</v>
      </c>
    </row>
    <row r="44" spans="1:9" ht="15" hidden="1" customHeight="1">
      <c r="A44" s="348">
        <v>40878</v>
      </c>
      <c r="B44" s="297">
        <v>2011</v>
      </c>
      <c r="C44" s="298">
        <v>9</v>
      </c>
      <c r="D44" s="298">
        <v>14</v>
      </c>
      <c r="E44" s="298">
        <v>29</v>
      </c>
      <c r="F44" s="298">
        <v>13</v>
      </c>
      <c r="G44" s="298">
        <v>10</v>
      </c>
      <c r="H44" s="298">
        <v>1</v>
      </c>
      <c r="I44" s="299">
        <v>76</v>
      </c>
    </row>
    <row r="45" spans="1:9" s="172" customFormat="1" ht="15" hidden="1" customHeight="1">
      <c r="A45" s="347">
        <v>2012</v>
      </c>
      <c r="B45" s="297">
        <v>2012</v>
      </c>
      <c r="C45" s="339"/>
      <c r="D45" s="339"/>
      <c r="E45" s="339"/>
      <c r="F45" s="339"/>
      <c r="G45" s="339"/>
      <c r="H45" s="339"/>
      <c r="I45" s="340"/>
    </row>
    <row r="46" spans="1:9" ht="15" hidden="1" customHeight="1">
      <c r="A46" s="348">
        <v>40909</v>
      </c>
      <c r="B46" s="297">
        <v>2012</v>
      </c>
      <c r="C46" s="298">
        <v>9</v>
      </c>
      <c r="D46" s="298">
        <v>13</v>
      </c>
      <c r="E46" s="298">
        <v>30</v>
      </c>
      <c r="F46" s="298">
        <v>14</v>
      </c>
      <c r="G46" s="298">
        <v>9</v>
      </c>
      <c r="H46" s="298">
        <v>1</v>
      </c>
      <c r="I46" s="299">
        <v>76</v>
      </c>
    </row>
    <row r="47" spans="1:9" ht="15" customHeight="1">
      <c r="A47" s="348">
        <v>40940</v>
      </c>
      <c r="B47" s="297">
        <v>2012</v>
      </c>
      <c r="C47" s="298">
        <v>9</v>
      </c>
      <c r="D47" s="298">
        <v>12</v>
      </c>
      <c r="E47" s="298">
        <v>32</v>
      </c>
      <c r="F47" s="298">
        <v>12</v>
      </c>
      <c r="G47" s="298">
        <v>10</v>
      </c>
      <c r="H47" s="298">
        <v>1</v>
      </c>
      <c r="I47" s="299">
        <v>76</v>
      </c>
    </row>
    <row r="48" spans="1:9" ht="15" hidden="1" customHeight="1">
      <c r="A48" s="348">
        <v>40969</v>
      </c>
      <c r="B48" s="297">
        <v>2012</v>
      </c>
      <c r="C48" s="298">
        <v>10</v>
      </c>
      <c r="D48" s="298">
        <v>13</v>
      </c>
      <c r="E48" s="298">
        <v>29</v>
      </c>
      <c r="F48" s="298">
        <v>12</v>
      </c>
      <c r="G48" s="298">
        <v>10</v>
      </c>
      <c r="H48" s="298">
        <v>1</v>
      </c>
      <c r="I48" s="299">
        <v>75</v>
      </c>
    </row>
    <row r="49" spans="1:9" ht="15" hidden="1" customHeight="1">
      <c r="A49" s="348">
        <v>41000</v>
      </c>
      <c r="B49" s="297">
        <v>2012</v>
      </c>
      <c r="C49" s="298">
        <v>9</v>
      </c>
      <c r="D49" s="298">
        <v>12</v>
      </c>
      <c r="E49" s="298">
        <v>30</v>
      </c>
      <c r="F49" s="298">
        <v>12</v>
      </c>
      <c r="G49" s="298">
        <v>10</v>
      </c>
      <c r="H49" s="298">
        <v>1</v>
      </c>
      <c r="I49" s="299">
        <v>74</v>
      </c>
    </row>
    <row r="50" spans="1:9" ht="15" hidden="1" customHeight="1">
      <c r="A50" s="348">
        <v>41030</v>
      </c>
      <c r="B50" s="297">
        <v>2012</v>
      </c>
      <c r="C50" s="298">
        <v>9</v>
      </c>
      <c r="D50" s="298">
        <v>11</v>
      </c>
      <c r="E50" s="298">
        <v>33</v>
      </c>
      <c r="F50" s="298">
        <v>11</v>
      </c>
      <c r="G50" s="298">
        <v>10</v>
      </c>
      <c r="H50" s="298">
        <v>1</v>
      </c>
      <c r="I50" s="299">
        <v>75</v>
      </c>
    </row>
    <row r="51" spans="1:9" ht="15" hidden="1" customHeight="1">
      <c r="A51" s="348">
        <v>41061</v>
      </c>
      <c r="B51" s="297">
        <v>2012</v>
      </c>
      <c r="C51" s="298">
        <v>10</v>
      </c>
      <c r="D51" s="298">
        <v>12</v>
      </c>
      <c r="E51" s="298">
        <v>31</v>
      </c>
      <c r="F51" s="298">
        <v>12</v>
      </c>
      <c r="G51" s="298">
        <v>9</v>
      </c>
      <c r="H51" s="298">
        <v>1</v>
      </c>
      <c r="I51" s="299">
        <v>75</v>
      </c>
    </row>
    <row r="52" spans="1:9" ht="15" hidden="1" customHeight="1">
      <c r="A52" s="348">
        <v>41091</v>
      </c>
      <c r="B52" s="297">
        <v>2012</v>
      </c>
      <c r="C52" s="298">
        <v>10</v>
      </c>
      <c r="D52" s="298">
        <v>12</v>
      </c>
      <c r="E52" s="298">
        <v>29</v>
      </c>
      <c r="F52" s="298">
        <v>12</v>
      </c>
      <c r="G52" s="298">
        <v>10</v>
      </c>
      <c r="H52" s="298">
        <v>1</v>
      </c>
      <c r="I52" s="299">
        <v>74</v>
      </c>
    </row>
    <row r="53" spans="1:9" ht="15" hidden="1" customHeight="1">
      <c r="A53" s="348">
        <v>41122</v>
      </c>
      <c r="B53" s="297">
        <v>2012</v>
      </c>
      <c r="C53" s="298">
        <v>10</v>
      </c>
      <c r="D53" s="298">
        <v>12</v>
      </c>
      <c r="E53" s="298">
        <v>32</v>
      </c>
      <c r="F53" s="298">
        <v>11</v>
      </c>
      <c r="G53" s="298">
        <v>9</v>
      </c>
      <c r="H53" s="298">
        <v>1</v>
      </c>
      <c r="I53" s="299">
        <v>75</v>
      </c>
    </row>
    <row r="54" spans="1:9" ht="15" hidden="1" customHeight="1">
      <c r="A54" s="348">
        <v>41153</v>
      </c>
      <c r="B54" s="297">
        <v>2012</v>
      </c>
      <c r="C54" s="298">
        <v>9</v>
      </c>
      <c r="D54" s="298">
        <v>14</v>
      </c>
      <c r="E54" s="298">
        <v>33</v>
      </c>
      <c r="F54" s="298">
        <v>9</v>
      </c>
      <c r="G54" s="298">
        <v>9</v>
      </c>
      <c r="H54" s="298">
        <v>1</v>
      </c>
      <c r="I54" s="299">
        <v>75</v>
      </c>
    </row>
    <row r="55" spans="1:9" ht="15" hidden="1" customHeight="1">
      <c r="A55" s="348">
        <v>41183</v>
      </c>
      <c r="B55" s="297">
        <v>2012</v>
      </c>
      <c r="C55" s="298">
        <v>10</v>
      </c>
      <c r="D55" s="298">
        <v>12</v>
      </c>
      <c r="E55" s="298">
        <v>33</v>
      </c>
      <c r="F55" s="298">
        <v>9</v>
      </c>
      <c r="G55" s="298">
        <v>9</v>
      </c>
      <c r="H55" s="298">
        <v>1</v>
      </c>
      <c r="I55" s="299">
        <v>74</v>
      </c>
    </row>
    <row r="56" spans="1:9" ht="15" hidden="1" customHeight="1">
      <c r="A56" s="348">
        <v>41214</v>
      </c>
      <c r="B56" s="297">
        <v>2012</v>
      </c>
      <c r="C56" s="298">
        <v>11</v>
      </c>
      <c r="D56" s="298">
        <v>14</v>
      </c>
      <c r="E56" s="298">
        <v>31</v>
      </c>
      <c r="F56" s="298">
        <v>9</v>
      </c>
      <c r="G56" s="298">
        <v>9</v>
      </c>
      <c r="H56" s="298">
        <v>1</v>
      </c>
      <c r="I56" s="299">
        <v>75</v>
      </c>
    </row>
    <row r="57" spans="1:9" s="172" customFormat="1" ht="15" hidden="1" customHeight="1">
      <c r="A57" s="348">
        <v>41244</v>
      </c>
      <c r="B57" s="297">
        <v>2012</v>
      </c>
      <c r="C57" s="298">
        <v>12</v>
      </c>
      <c r="D57" s="298">
        <v>15</v>
      </c>
      <c r="E57" s="298">
        <v>27</v>
      </c>
      <c r="F57" s="298">
        <v>10</v>
      </c>
      <c r="G57" s="298">
        <v>9</v>
      </c>
      <c r="H57" s="298">
        <v>1</v>
      </c>
      <c r="I57" s="299">
        <v>74</v>
      </c>
    </row>
    <row r="58" spans="1:9" s="172" customFormat="1" ht="15" hidden="1" customHeight="1">
      <c r="A58" s="916"/>
      <c r="B58" s="297">
        <v>2013</v>
      </c>
      <c r="C58" s="298"/>
      <c r="D58" s="325"/>
      <c r="E58" s="326"/>
      <c r="F58" s="325"/>
      <c r="G58" s="326"/>
      <c r="H58" s="339"/>
      <c r="I58" s="340"/>
    </row>
    <row r="59" spans="1:9" ht="15" hidden="1" customHeight="1">
      <c r="A59" s="348">
        <v>41279</v>
      </c>
      <c r="B59" s="297">
        <v>2013</v>
      </c>
      <c r="C59" s="298">
        <v>11</v>
      </c>
      <c r="D59" s="298">
        <v>14</v>
      </c>
      <c r="E59" s="298">
        <v>25</v>
      </c>
      <c r="F59" s="298">
        <v>10</v>
      </c>
      <c r="G59" s="298">
        <v>8</v>
      </c>
      <c r="H59" s="298">
        <v>1</v>
      </c>
      <c r="I59" s="299">
        <v>69</v>
      </c>
    </row>
    <row r="60" spans="1:9" ht="15" customHeight="1">
      <c r="A60" s="348">
        <v>41306</v>
      </c>
      <c r="B60" s="297">
        <v>2013</v>
      </c>
      <c r="C60" s="298">
        <v>11</v>
      </c>
      <c r="D60" s="298">
        <v>12</v>
      </c>
      <c r="E60" s="298">
        <v>24</v>
      </c>
      <c r="F60" s="298">
        <v>9</v>
      </c>
      <c r="G60" s="298">
        <v>8</v>
      </c>
      <c r="H60" s="298">
        <v>1</v>
      </c>
      <c r="I60" s="299">
        <v>65</v>
      </c>
    </row>
    <row r="61" spans="1:9" ht="15" hidden="1" customHeight="1">
      <c r="A61" s="348">
        <v>41334</v>
      </c>
      <c r="B61" s="297">
        <v>2013</v>
      </c>
      <c r="C61" s="298">
        <v>10</v>
      </c>
      <c r="D61" s="298">
        <v>11</v>
      </c>
      <c r="E61" s="298">
        <v>24</v>
      </c>
      <c r="F61" s="298">
        <v>10</v>
      </c>
      <c r="G61" s="298">
        <v>6</v>
      </c>
      <c r="H61" s="298">
        <v>1</v>
      </c>
      <c r="I61" s="299">
        <v>62</v>
      </c>
    </row>
    <row r="62" spans="1:9" ht="15" hidden="1" customHeight="1">
      <c r="A62" s="348">
        <v>41365</v>
      </c>
      <c r="B62" s="297">
        <v>2013</v>
      </c>
      <c r="C62" s="298">
        <v>10</v>
      </c>
      <c r="D62" s="298">
        <v>11</v>
      </c>
      <c r="E62" s="298">
        <v>22</v>
      </c>
      <c r="F62" s="298">
        <v>10</v>
      </c>
      <c r="G62" s="298">
        <v>6</v>
      </c>
      <c r="H62" s="298">
        <v>1</v>
      </c>
      <c r="I62" s="299">
        <v>60</v>
      </c>
    </row>
    <row r="63" spans="1:9" ht="15" hidden="1" customHeight="1">
      <c r="A63" s="348">
        <v>41395</v>
      </c>
      <c r="B63" s="297">
        <v>2013</v>
      </c>
      <c r="C63" s="298">
        <v>9</v>
      </c>
      <c r="D63" s="298">
        <v>11</v>
      </c>
      <c r="E63" s="298">
        <v>23</v>
      </c>
      <c r="F63" s="298">
        <v>9</v>
      </c>
      <c r="G63" s="298">
        <v>6</v>
      </c>
      <c r="H63" s="298">
        <v>1</v>
      </c>
      <c r="I63" s="299">
        <v>59</v>
      </c>
    </row>
    <row r="64" spans="1:9" s="173" customFormat="1" ht="15" hidden="1" customHeight="1">
      <c r="A64" s="348">
        <v>41426</v>
      </c>
      <c r="B64" s="297">
        <v>2013</v>
      </c>
      <c r="C64" s="298">
        <v>10</v>
      </c>
      <c r="D64" s="298">
        <v>11</v>
      </c>
      <c r="E64" s="298">
        <v>24</v>
      </c>
      <c r="F64" s="298">
        <v>10</v>
      </c>
      <c r="G64" s="298">
        <v>6</v>
      </c>
      <c r="H64" s="298">
        <v>1</v>
      </c>
      <c r="I64" s="299">
        <v>62</v>
      </c>
    </row>
    <row r="65" spans="1:9" ht="15" hidden="1" customHeight="1">
      <c r="A65" s="348">
        <v>41456</v>
      </c>
      <c r="B65" s="297">
        <v>2013</v>
      </c>
      <c r="C65" s="298">
        <v>9</v>
      </c>
      <c r="D65" s="298">
        <v>11</v>
      </c>
      <c r="E65" s="298">
        <v>24</v>
      </c>
      <c r="F65" s="298">
        <v>10</v>
      </c>
      <c r="G65" s="298">
        <v>7</v>
      </c>
      <c r="H65" s="298">
        <v>1</v>
      </c>
      <c r="I65" s="299">
        <v>62</v>
      </c>
    </row>
    <row r="66" spans="1:9" ht="15" hidden="1" customHeight="1">
      <c r="A66" s="348">
        <v>41487</v>
      </c>
      <c r="B66" s="297">
        <v>2013</v>
      </c>
      <c r="C66" s="298">
        <v>9</v>
      </c>
      <c r="D66" s="298">
        <v>11</v>
      </c>
      <c r="E66" s="298">
        <v>25</v>
      </c>
      <c r="F66" s="298">
        <v>10</v>
      </c>
      <c r="G66" s="298">
        <v>7</v>
      </c>
      <c r="H66" s="298">
        <v>1</v>
      </c>
      <c r="I66" s="299">
        <v>63</v>
      </c>
    </row>
    <row r="67" spans="1:9" ht="15" hidden="1" customHeight="1">
      <c r="A67" s="348">
        <v>41518</v>
      </c>
      <c r="B67" s="297">
        <v>2013</v>
      </c>
      <c r="C67" s="298">
        <v>9</v>
      </c>
      <c r="D67" s="298">
        <v>12</v>
      </c>
      <c r="E67" s="298">
        <v>24</v>
      </c>
      <c r="F67" s="298">
        <v>10</v>
      </c>
      <c r="G67" s="298">
        <v>7</v>
      </c>
      <c r="H67" s="298">
        <v>1</v>
      </c>
      <c r="I67" s="299">
        <v>63</v>
      </c>
    </row>
    <row r="68" spans="1:9" ht="15" hidden="1" customHeight="1">
      <c r="A68" s="348">
        <v>41548</v>
      </c>
      <c r="B68" s="297">
        <v>2013</v>
      </c>
      <c r="C68" s="298">
        <v>10</v>
      </c>
      <c r="D68" s="298">
        <v>12</v>
      </c>
      <c r="E68" s="298">
        <v>22</v>
      </c>
      <c r="F68" s="298">
        <v>9</v>
      </c>
      <c r="G68" s="298">
        <v>8</v>
      </c>
      <c r="H68" s="298">
        <v>1</v>
      </c>
      <c r="I68" s="299">
        <v>62</v>
      </c>
    </row>
    <row r="69" spans="1:9" ht="15" hidden="1" customHeight="1">
      <c r="A69" s="348">
        <v>41579</v>
      </c>
      <c r="B69" s="297">
        <v>2013</v>
      </c>
      <c r="C69" s="298">
        <v>10</v>
      </c>
      <c r="D69" s="298">
        <v>10</v>
      </c>
      <c r="E69" s="298">
        <v>23</v>
      </c>
      <c r="F69" s="298">
        <v>10</v>
      </c>
      <c r="G69" s="298">
        <v>8</v>
      </c>
      <c r="H69" s="298">
        <v>1</v>
      </c>
      <c r="I69" s="299">
        <v>62</v>
      </c>
    </row>
    <row r="70" spans="1:9" ht="15" hidden="1" customHeight="1">
      <c r="A70" s="348">
        <v>41609</v>
      </c>
      <c r="B70" s="297">
        <v>2013</v>
      </c>
      <c r="C70" s="298">
        <v>10</v>
      </c>
      <c r="D70" s="298">
        <v>11</v>
      </c>
      <c r="E70" s="298">
        <v>22</v>
      </c>
      <c r="F70" s="298">
        <v>10</v>
      </c>
      <c r="G70" s="298">
        <v>8</v>
      </c>
      <c r="H70" s="298">
        <v>1</v>
      </c>
      <c r="I70" s="299">
        <v>62</v>
      </c>
    </row>
    <row r="71" spans="1:9" s="172" customFormat="1" ht="20.25" hidden="1" customHeight="1">
      <c r="A71" s="347">
        <v>2014</v>
      </c>
      <c r="B71" s="307">
        <v>2014</v>
      </c>
      <c r="C71" s="341"/>
      <c r="D71" s="341"/>
      <c r="E71" s="341"/>
      <c r="F71" s="341"/>
      <c r="G71" s="341"/>
      <c r="H71" s="341"/>
      <c r="I71" s="342"/>
    </row>
    <row r="72" spans="1:9" ht="14.1" hidden="1" customHeight="1">
      <c r="A72" s="348">
        <v>41640</v>
      </c>
      <c r="B72" s="297">
        <v>2014</v>
      </c>
      <c r="C72" s="298">
        <v>9</v>
      </c>
      <c r="D72" s="298">
        <v>9</v>
      </c>
      <c r="E72" s="298">
        <v>23</v>
      </c>
      <c r="F72" s="298">
        <v>10</v>
      </c>
      <c r="G72" s="298">
        <v>8</v>
      </c>
      <c r="H72" s="298">
        <v>1</v>
      </c>
      <c r="I72" s="299">
        <v>60</v>
      </c>
    </row>
    <row r="73" spans="1:9" ht="14.1" customHeight="1">
      <c r="A73" s="348">
        <v>41671</v>
      </c>
      <c r="B73" s="297">
        <v>2014</v>
      </c>
      <c r="C73" s="298">
        <v>10</v>
      </c>
      <c r="D73" s="298">
        <v>9</v>
      </c>
      <c r="E73" s="298">
        <v>22</v>
      </c>
      <c r="F73" s="298">
        <v>10</v>
      </c>
      <c r="G73" s="298">
        <v>8</v>
      </c>
      <c r="H73" s="298">
        <v>1</v>
      </c>
      <c r="I73" s="299">
        <v>60</v>
      </c>
    </row>
    <row r="74" spans="1:9" ht="14.1" hidden="1" customHeight="1">
      <c r="A74" s="348">
        <v>41699</v>
      </c>
      <c r="B74" s="297">
        <v>2014</v>
      </c>
      <c r="C74" s="298">
        <v>8</v>
      </c>
      <c r="D74" s="298">
        <v>10</v>
      </c>
      <c r="E74" s="298">
        <v>21</v>
      </c>
      <c r="F74" s="298">
        <v>9</v>
      </c>
      <c r="G74" s="298">
        <v>8</v>
      </c>
      <c r="H74" s="298">
        <v>1</v>
      </c>
      <c r="I74" s="299">
        <v>57</v>
      </c>
    </row>
    <row r="75" spans="1:9" ht="14.1" hidden="1" customHeight="1">
      <c r="A75" s="348">
        <v>41730</v>
      </c>
      <c r="B75" s="297">
        <v>2014</v>
      </c>
      <c r="C75" s="298">
        <v>8</v>
      </c>
      <c r="D75" s="298">
        <v>11</v>
      </c>
      <c r="E75" s="298">
        <v>21</v>
      </c>
      <c r="F75" s="298">
        <v>9</v>
      </c>
      <c r="G75" s="298">
        <v>8</v>
      </c>
      <c r="H75" s="298">
        <v>1</v>
      </c>
      <c r="I75" s="299">
        <v>58</v>
      </c>
    </row>
    <row r="76" spans="1:9" ht="14.1" hidden="1" customHeight="1">
      <c r="A76" s="348">
        <v>41760</v>
      </c>
      <c r="B76" s="297">
        <v>2014</v>
      </c>
      <c r="C76" s="298">
        <v>8</v>
      </c>
      <c r="D76" s="298">
        <v>12</v>
      </c>
      <c r="E76" s="298">
        <v>21</v>
      </c>
      <c r="F76" s="298">
        <v>9</v>
      </c>
      <c r="G76" s="298">
        <v>8</v>
      </c>
      <c r="H76" s="298">
        <v>1</v>
      </c>
      <c r="I76" s="299">
        <v>59</v>
      </c>
    </row>
    <row r="77" spans="1:9" s="173" customFormat="1" ht="14.1" hidden="1" customHeight="1">
      <c r="A77" s="348">
        <v>41791</v>
      </c>
      <c r="B77" s="297">
        <v>2014</v>
      </c>
      <c r="C77" s="298">
        <v>9</v>
      </c>
      <c r="D77" s="298">
        <v>10</v>
      </c>
      <c r="E77" s="298">
        <v>25</v>
      </c>
      <c r="F77" s="298">
        <v>9</v>
      </c>
      <c r="G77" s="298">
        <v>8</v>
      </c>
      <c r="H77" s="298">
        <v>1</v>
      </c>
      <c r="I77" s="299">
        <v>62</v>
      </c>
    </row>
    <row r="78" spans="1:9" ht="14.1" hidden="1" customHeight="1">
      <c r="A78" s="348">
        <v>41821</v>
      </c>
      <c r="B78" s="297">
        <v>2014</v>
      </c>
      <c r="C78" s="298">
        <v>9</v>
      </c>
      <c r="D78" s="298">
        <v>9</v>
      </c>
      <c r="E78" s="298">
        <v>24</v>
      </c>
      <c r="F78" s="298">
        <v>10</v>
      </c>
      <c r="G78" s="298">
        <v>7</v>
      </c>
      <c r="H78" s="298">
        <v>1</v>
      </c>
      <c r="I78" s="299">
        <v>60</v>
      </c>
    </row>
    <row r="79" spans="1:9" ht="14.1" hidden="1" customHeight="1">
      <c r="A79" s="348">
        <v>41852</v>
      </c>
      <c r="B79" s="297">
        <v>2014</v>
      </c>
      <c r="C79" s="298">
        <v>9</v>
      </c>
      <c r="D79" s="298">
        <v>11</v>
      </c>
      <c r="E79" s="298">
        <v>22</v>
      </c>
      <c r="F79" s="298">
        <v>9</v>
      </c>
      <c r="G79" s="298">
        <v>7</v>
      </c>
      <c r="H79" s="298">
        <v>1</v>
      </c>
      <c r="I79" s="299">
        <v>59</v>
      </c>
    </row>
    <row r="80" spans="1:9" ht="14.1" hidden="1" customHeight="1">
      <c r="A80" s="348">
        <v>41883</v>
      </c>
      <c r="B80" s="297">
        <v>2014</v>
      </c>
      <c r="C80" s="298">
        <v>11</v>
      </c>
      <c r="D80" s="298">
        <v>9</v>
      </c>
      <c r="E80" s="298">
        <v>22</v>
      </c>
      <c r="F80" s="298">
        <v>9</v>
      </c>
      <c r="G80" s="298">
        <v>7</v>
      </c>
      <c r="H80" s="298">
        <v>1</v>
      </c>
      <c r="I80" s="299">
        <v>59</v>
      </c>
    </row>
    <row r="81" spans="1:9" ht="14.1" hidden="1" customHeight="1">
      <c r="A81" s="348">
        <v>41913</v>
      </c>
      <c r="B81" s="297">
        <v>2014</v>
      </c>
      <c r="C81" s="298">
        <v>10</v>
      </c>
      <c r="D81" s="298">
        <v>10</v>
      </c>
      <c r="E81" s="298">
        <v>23</v>
      </c>
      <c r="F81" s="298">
        <v>8</v>
      </c>
      <c r="G81" s="298">
        <v>7</v>
      </c>
      <c r="H81" s="298">
        <v>1</v>
      </c>
      <c r="I81" s="299">
        <v>59</v>
      </c>
    </row>
    <row r="82" spans="1:9" ht="14.1" hidden="1" customHeight="1">
      <c r="A82" s="348">
        <v>41944</v>
      </c>
      <c r="B82" s="297">
        <v>2014</v>
      </c>
      <c r="C82" s="298">
        <v>9</v>
      </c>
      <c r="D82" s="298">
        <v>10</v>
      </c>
      <c r="E82" s="298">
        <v>24</v>
      </c>
      <c r="F82" s="298">
        <v>8</v>
      </c>
      <c r="G82" s="298">
        <v>7</v>
      </c>
      <c r="H82" s="298">
        <v>1</v>
      </c>
      <c r="I82" s="299">
        <v>59</v>
      </c>
    </row>
    <row r="83" spans="1:9" ht="14.1" hidden="1" customHeight="1">
      <c r="A83" s="348">
        <v>41974</v>
      </c>
      <c r="B83" s="297">
        <v>2014</v>
      </c>
      <c r="C83" s="298">
        <v>9</v>
      </c>
      <c r="D83" s="298">
        <v>9</v>
      </c>
      <c r="E83" s="298">
        <v>24</v>
      </c>
      <c r="F83" s="298">
        <v>7</v>
      </c>
      <c r="G83" s="298">
        <v>7</v>
      </c>
      <c r="H83" s="298">
        <v>1</v>
      </c>
      <c r="I83" s="299">
        <v>57</v>
      </c>
    </row>
    <row r="84" spans="1:9" s="172" customFormat="1" ht="21.2" hidden="1" customHeight="1">
      <c r="A84" s="347">
        <v>2015</v>
      </c>
      <c r="B84" s="307">
        <v>2015</v>
      </c>
      <c r="C84" s="341"/>
      <c r="D84" s="341"/>
      <c r="E84" s="341"/>
      <c r="F84" s="341"/>
      <c r="G84" s="341"/>
      <c r="H84" s="341"/>
      <c r="I84" s="342"/>
    </row>
    <row r="85" spans="1:9" ht="15" hidden="1" customHeight="1">
      <c r="A85" s="348">
        <v>42005</v>
      </c>
      <c r="B85" s="297">
        <v>2015</v>
      </c>
      <c r="C85" s="298">
        <v>8</v>
      </c>
      <c r="D85" s="298">
        <v>9</v>
      </c>
      <c r="E85" s="298">
        <v>23</v>
      </c>
      <c r="F85" s="298">
        <v>7</v>
      </c>
      <c r="G85" s="298">
        <v>7</v>
      </c>
      <c r="H85" s="298">
        <v>1</v>
      </c>
      <c r="I85" s="299">
        <v>55</v>
      </c>
    </row>
    <row r="86" spans="1:9" ht="15" customHeight="1">
      <c r="A86" s="348" t="s">
        <v>62</v>
      </c>
      <c r="B86" s="297">
        <v>2015</v>
      </c>
      <c r="C86" s="298">
        <v>8</v>
      </c>
      <c r="D86" s="298">
        <v>11</v>
      </c>
      <c r="E86" s="298">
        <v>22</v>
      </c>
      <c r="F86" s="298">
        <v>8</v>
      </c>
      <c r="G86" s="298">
        <v>7</v>
      </c>
      <c r="H86" s="298">
        <v>1</v>
      </c>
      <c r="I86" s="299">
        <v>57</v>
      </c>
    </row>
    <row r="87" spans="1:9" ht="15" hidden="1" customHeight="1">
      <c r="A87" s="348">
        <v>42064</v>
      </c>
      <c r="B87" s="297">
        <v>2015</v>
      </c>
      <c r="C87" s="298">
        <v>9</v>
      </c>
      <c r="D87" s="298">
        <v>8</v>
      </c>
      <c r="E87" s="298">
        <v>23</v>
      </c>
      <c r="F87" s="298">
        <v>7</v>
      </c>
      <c r="G87" s="298">
        <v>7</v>
      </c>
      <c r="H87" s="298">
        <v>1</v>
      </c>
      <c r="I87" s="299">
        <v>55</v>
      </c>
    </row>
    <row r="88" spans="1:9" ht="15" hidden="1" customHeight="1">
      <c r="A88" s="348">
        <v>42095</v>
      </c>
      <c r="B88" s="297">
        <v>2015</v>
      </c>
      <c r="C88" s="298">
        <v>8</v>
      </c>
      <c r="D88" s="298">
        <v>8</v>
      </c>
      <c r="E88" s="298">
        <v>24</v>
      </c>
      <c r="F88" s="298">
        <v>8</v>
      </c>
      <c r="G88" s="298">
        <v>6</v>
      </c>
      <c r="H88" s="298">
        <v>1</v>
      </c>
      <c r="I88" s="299">
        <v>55</v>
      </c>
    </row>
    <row r="89" spans="1:9" ht="15" hidden="1" customHeight="1">
      <c r="A89" s="348">
        <v>42125</v>
      </c>
      <c r="B89" s="297">
        <v>2015</v>
      </c>
      <c r="C89" s="298">
        <v>10</v>
      </c>
      <c r="D89" s="298">
        <v>8</v>
      </c>
      <c r="E89" s="298">
        <v>24</v>
      </c>
      <c r="F89" s="298">
        <v>8</v>
      </c>
      <c r="G89" s="298">
        <v>6</v>
      </c>
      <c r="H89" s="298">
        <v>1</v>
      </c>
      <c r="I89" s="299">
        <v>57</v>
      </c>
    </row>
    <row r="90" spans="1:9" s="173" customFormat="1" ht="15" hidden="1" customHeight="1">
      <c r="A90" s="348">
        <v>42156</v>
      </c>
      <c r="B90" s="297">
        <v>2015</v>
      </c>
      <c r="C90" s="298">
        <v>12</v>
      </c>
      <c r="D90" s="298">
        <v>8</v>
      </c>
      <c r="E90" s="298">
        <v>24</v>
      </c>
      <c r="F90" s="298">
        <v>7</v>
      </c>
      <c r="G90" s="298">
        <v>6</v>
      </c>
      <c r="H90" s="298">
        <v>1</v>
      </c>
      <c r="I90" s="299">
        <v>58</v>
      </c>
    </row>
    <row r="91" spans="1:9" ht="15" hidden="1" customHeight="1">
      <c r="A91" s="348">
        <v>42186</v>
      </c>
      <c r="B91" s="297">
        <v>2015</v>
      </c>
      <c r="C91" s="298">
        <v>10</v>
      </c>
      <c r="D91" s="298">
        <v>9</v>
      </c>
      <c r="E91" s="298">
        <v>25</v>
      </c>
      <c r="F91" s="298">
        <v>8</v>
      </c>
      <c r="G91" s="298">
        <v>6</v>
      </c>
      <c r="H91" s="298">
        <v>1</v>
      </c>
      <c r="I91" s="299">
        <v>59</v>
      </c>
    </row>
    <row r="92" spans="1:9" ht="15" hidden="1" customHeight="1">
      <c r="A92" s="348">
        <v>42217</v>
      </c>
      <c r="B92" s="297">
        <v>2015</v>
      </c>
      <c r="C92" s="298">
        <v>11</v>
      </c>
      <c r="D92" s="298">
        <v>8</v>
      </c>
      <c r="E92" s="298">
        <v>22</v>
      </c>
      <c r="F92" s="298">
        <v>9</v>
      </c>
      <c r="G92" s="298">
        <v>6</v>
      </c>
      <c r="H92" s="298">
        <v>1</v>
      </c>
      <c r="I92" s="299">
        <v>57</v>
      </c>
    </row>
    <row r="93" spans="1:9" ht="15" hidden="1" customHeight="1">
      <c r="A93" s="348">
        <v>42248</v>
      </c>
      <c r="B93" s="297">
        <v>2015</v>
      </c>
      <c r="C93" s="298">
        <v>9</v>
      </c>
      <c r="D93" s="298">
        <v>10</v>
      </c>
      <c r="E93" s="298">
        <v>23</v>
      </c>
      <c r="F93" s="298">
        <v>8</v>
      </c>
      <c r="G93" s="298">
        <v>6</v>
      </c>
      <c r="H93" s="298">
        <v>1</v>
      </c>
      <c r="I93" s="299">
        <v>57</v>
      </c>
    </row>
    <row r="94" spans="1:9" ht="15" hidden="1" customHeight="1">
      <c r="A94" s="348">
        <v>42278</v>
      </c>
      <c r="B94" s="297">
        <v>2015</v>
      </c>
      <c r="C94" s="298">
        <v>9</v>
      </c>
      <c r="D94" s="298">
        <v>9</v>
      </c>
      <c r="E94" s="298">
        <v>24</v>
      </c>
      <c r="F94" s="298">
        <v>7</v>
      </c>
      <c r="G94" s="298">
        <v>6</v>
      </c>
      <c r="H94" s="298">
        <v>1</v>
      </c>
      <c r="I94" s="299">
        <v>56</v>
      </c>
    </row>
    <row r="95" spans="1:9" ht="15" hidden="1" customHeight="1">
      <c r="A95" s="348">
        <v>42309</v>
      </c>
      <c r="B95" s="297">
        <v>2015</v>
      </c>
      <c r="C95" s="298">
        <v>8</v>
      </c>
      <c r="D95" s="298">
        <v>8</v>
      </c>
      <c r="E95" s="298">
        <v>25</v>
      </c>
      <c r="F95" s="298">
        <v>7</v>
      </c>
      <c r="G95" s="298">
        <v>6</v>
      </c>
      <c r="H95" s="298">
        <v>1</v>
      </c>
      <c r="I95" s="299">
        <v>55</v>
      </c>
    </row>
    <row r="96" spans="1:9" ht="15" hidden="1" customHeight="1">
      <c r="A96" s="348">
        <v>42339</v>
      </c>
      <c r="B96" s="297">
        <v>2015</v>
      </c>
      <c r="C96" s="298">
        <v>9</v>
      </c>
      <c r="D96" s="298">
        <v>8</v>
      </c>
      <c r="E96" s="298">
        <v>25</v>
      </c>
      <c r="F96" s="298">
        <v>6</v>
      </c>
      <c r="G96" s="298">
        <v>6</v>
      </c>
      <c r="H96" s="298">
        <v>1</v>
      </c>
      <c r="I96" s="299">
        <v>55</v>
      </c>
    </row>
    <row r="97" spans="1:9" s="172" customFormat="1" ht="25.9" hidden="1" customHeight="1">
      <c r="A97" s="347">
        <v>2016</v>
      </c>
      <c r="B97" s="307">
        <v>2016</v>
      </c>
      <c r="C97" s="341"/>
      <c r="D97" s="341"/>
      <c r="E97" s="341"/>
      <c r="F97" s="341"/>
      <c r="G97" s="341"/>
      <c r="H97" s="341"/>
      <c r="I97" s="342"/>
    </row>
    <row r="98" spans="1:9" ht="15" hidden="1" customHeight="1">
      <c r="A98" s="348">
        <v>42370</v>
      </c>
      <c r="B98" s="297">
        <v>2016</v>
      </c>
      <c r="C98" s="298">
        <v>10</v>
      </c>
      <c r="D98" s="298">
        <v>9</v>
      </c>
      <c r="E98" s="298">
        <v>25</v>
      </c>
      <c r="F98" s="298">
        <v>6</v>
      </c>
      <c r="G98" s="298">
        <v>6</v>
      </c>
      <c r="H98" s="298">
        <v>1</v>
      </c>
      <c r="I98" s="299">
        <v>57</v>
      </c>
    </row>
    <row r="99" spans="1:9" ht="15" customHeight="1">
      <c r="A99" s="348">
        <v>42401</v>
      </c>
      <c r="B99" s="297">
        <v>2016</v>
      </c>
      <c r="C99" s="298">
        <v>9</v>
      </c>
      <c r="D99" s="298">
        <v>8</v>
      </c>
      <c r="E99" s="298">
        <v>24</v>
      </c>
      <c r="F99" s="298">
        <v>6</v>
      </c>
      <c r="G99" s="298">
        <v>6</v>
      </c>
      <c r="H99" s="298">
        <v>1</v>
      </c>
      <c r="I99" s="299">
        <v>54</v>
      </c>
    </row>
    <row r="100" spans="1:9" ht="15" hidden="1" customHeight="1">
      <c r="A100" s="348">
        <v>42430</v>
      </c>
      <c r="B100" s="297">
        <v>2016</v>
      </c>
      <c r="C100" s="298">
        <v>10</v>
      </c>
      <c r="D100" s="298">
        <v>10</v>
      </c>
      <c r="E100" s="298">
        <v>21</v>
      </c>
      <c r="F100" s="298">
        <v>6</v>
      </c>
      <c r="G100" s="298">
        <v>6</v>
      </c>
      <c r="H100" s="298">
        <v>1</v>
      </c>
      <c r="I100" s="299">
        <v>54</v>
      </c>
    </row>
    <row r="101" spans="1:9" ht="15" hidden="1" customHeight="1">
      <c r="A101" s="348">
        <v>42461</v>
      </c>
      <c r="B101" s="297">
        <v>2016</v>
      </c>
      <c r="C101" s="298">
        <v>11</v>
      </c>
      <c r="D101" s="298">
        <v>9</v>
      </c>
      <c r="E101" s="298">
        <v>22</v>
      </c>
      <c r="F101" s="298">
        <v>5</v>
      </c>
      <c r="G101" s="298">
        <v>6</v>
      </c>
      <c r="H101" s="298">
        <v>1</v>
      </c>
      <c r="I101" s="299">
        <v>54</v>
      </c>
    </row>
    <row r="102" spans="1:9" ht="15" hidden="1" customHeight="1">
      <c r="A102" s="348">
        <v>42491</v>
      </c>
      <c r="B102" s="297">
        <v>2016</v>
      </c>
      <c r="C102" s="298">
        <v>11</v>
      </c>
      <c r="D102" s="298">
        <v>9</v>
      </c>
      <c r="E102" s="298">
        <v>23</v>
      </c>
      <c r="F102" s="298">
        <v>4</v>
      </c>
      <c r="G102" s="298">
        <v>6</v>
      </c>
      <c r="H102" s="298">
        <v>1</v>
      </c>
      <c r="I102" s="299">
        <v>54</v>
      </c>
    </row>
    <row r="103" spans="1:9" s="173" customFormat="1" ht="15" hidden="1" customHeight="1">
      <c r="A103" s="348">
        <v>42522</v>
      </c>
      <c r="B103" s="297">
        <v>2016</v>
      </c>
      <c r="C103" s="298">
        <v>11</v>
      </c>
      <c r="D103" s="298">
        <v>8</v>
      </c>
      <c r="E103" s="298">
        <v>23</v>
      </c>
      <c r="F103" s="298">
        <v>4</v>
      </c>
      <c r="G103" s="298">
        <v>6</v>
      </c>
      <c r="H103" s="298">
        <v>1</v>
      </c>
      <c r="I103" s="299">
        <v>53</v>
      </c>
    </row>
    <row r="104" spans="1:9" ht="15" hidden="1" customHeight="1">
      <c r="A104" s="348">
        <v>42552</v>
      </c>
      <c r="B104" s="297">
        <v>2016</v>
      </c>
      <c r="C104" s="298">
        <v>15</v>
      </c>
      <c r="D104" s="298">
        <v>9</v>
      </c>
      <c r="E104" s="298">
        <v>20</v>
      </c>
      <c r="F104" s="298">
        <v>6</v>
      </c>
      <c r="G104" s="298">
        <v>5</v>
      </c>
      <c r="H104" s="298">
        <v>1</v>
      </c>
      <c r="I104" s="299">
        <v>56</v>
      </c>
    </row>
    <row r="105" spans="1:9" ht="15" hidden="1" customHeight="1">
      <c r="A105" s="348">
        <v>42583</v>
      </c>
      <c r="B105" s="297">
        <v>2016</v>
      </c>
      <c r="C105" s="298">
        <v>15</v>
      </c>
      <c r="D105" s="298">
        <v>9</v>
      </c>
      <c r="E105" s="298">
        <v>19</v>
      </c>
      <c r="F105" s="298">
        <v>6</v>
      </c>
      <c r="G105" s="298">
        <v>5</v>
      </c>
      <c r="H105" s="298">
        <v>1</v>
      </c>
      <c r="I105" s="299">
        <v>55</v>
      </c>
    </row>
    <row r="106" spans="1:9" ht="15" hidden="1" customHeight="1">
      <c r="A106" s="348">
        <v>42614</v>
      </c>
      <c r="B106" s="297">
        <v>2016</v>
      </c>
      <c r="C106" s="298">
        <v>15</v>
      </c>
      <c r="D106" s="298">
        <v>10</v>
      </c>
      <c r="E106" s="298">
        <v>16</v>
      </c>
      <c r="F106" s="298">
        <v>5</v>
      </c>
      <c r="G106" s="298">
        <v>6</v>
      </c>
      <c r="H106" s="298">
        <v>1</v>
      </c>
      <c r="I106" s="299">
        <v>53</v>
      </c>
    </row>
    <row r="107" spans="1:9" ht="15" hidden="1" customHeight="1">
      <c r="A107" s="348">
        <v>42644</v>
      </c>
      <c r="B107" s="297">
        <v>2016</v>
      </c>
      <c r="C107" s="298">
        <v>15</v>
      </c>
      <c r="D107" s="298">
        <v>9</v>
      </c>
      <c r="E107" s="298">
        <v>17</v>
      </c>
      <c r="F107" s="298">
        <v>4</v>
      </c>
      <c r="G107" s="298">
        <v>6</v>
      </c>
      <c r="H107" s="298">
        <v>1</v>
      </c>
      <c r="I107" s="299">
        <v>52</v>
      </c>
    </row>
    <row r="108" spans="1:9" ht="15" hidden="1" customHeight="1">
      <c r="A108" s="348">
        <v>42675</v>
      </c>
      <c r="B108" s="297">
        <v>2016</v>
      </c>
      <c r="C108" s="298">
        <v>14</v>
      </c>
      <c r="D108" s="298">
        <v>9</v>
      </c>
      <c r="E108" s="298">
        <v>17</v>
      </c>
      <c r="F108" s="298">
        <v>3</v>
      </c>
      <c r="G108" s="298">
        <v>7</v>
      </c>
      <c r="H108" s="298">
        <v>1</v>
      </c>
      <c r="I108" s="299">
        <v>51</v>
      </c>
    </row>
    <row r="109" spans="1:9" ht="15" hidden="1" customHeight="1">
      <c r="A109" s="348">
        <v>42705</v>
      </c>
      <c r="B109" s="297">
        <v>2016</v>
      </c>
      <c r="C109" s="298">
        <v>13</v>
      </c>
      <c r="D109" s="298">
        <v>10</v>
      </c>
      <c r="E109" s="298">
        <v>17</v>
      </c>
      <c r="F109" s="298">
        <v>4</v>
      </c>
      <c r="G109" s="298">
        <v>6</v>
      </c>
      <c r="H109" s="298">
        <v>1</v>
      </c>
      <c r="I109" s="299">
        <v>51</v>
      </c>
    </row>
    <row r="110" spans="1:9" s="172" customFormat="1" ht="25.9" hidden="1" customHeight="1">
      <c r="A110" s="347">
        <v>2017</v>
      </c>
      <c r="B110" s="297">
        <v>2017</v>
      </c>
      <c r="C110" s="341"/>
      <c r="D110" s="341"/>
      <c r="E110" s="341"/>
      <c r="F110" s="341"/>
      <c r="G110" s="341"/>
      <c r="H110" s="341"/>
      <c r="I110" s="342"/>
    </row>
    <row r="111" spans="1:9" ht="15" hidden="1" customHeight="1">
      <c r="A111" s="348">
        <v>42736</v>
      </c>
      <c r="B111" s="297">
        <v>2017</v>
      </c>
      <c r="C111" s="298">
        <v>10</v>
      </c>
      <c r="D111" s="298">
        <v>8</v>
      </c>
      <c r="E111" s="298">
        <v>18</v>
      </c>
      <c r="F111" s="298">
        <v>6</v>
      </c>
      <c r="G111" s="298">
        <v>4</v>
      </c>
      <c r="H111" s="298">
        <v>1</v>
      </c>
      <c r="I111" s="299">
        <v>47</v>
      </c>
    </row>
    <row r="112" spans="1:9" ht="15" customHeight="1">
      <c r="A112" s="348">
        <v>42767</v>
      </c>
      <c r="B112" s="297">
        <v>2017</v>
      </c>
      <c r="C112" s="298">
        <v>13</v>
      </c>
      <c r="D112" s="298">
        <v>9</v>
      </c>
      <c r="E112" s="298">
        <v>17</v>
      </c>
      <c r="F112" s="298">
        <v>7</v>
      </c>
      <c r="G112" s="298">
        <v>4</v>
      </c>
      <c r="H112" s="298">
        <v>1</v>
      </c>
      <c r="I112" s="299">
        <v>51</v>
      </c>
    </row>
    <row r="113" spans="1:9" ht="15" hidden="1" customHeight="1">
      <c r="A113" s="348">
        <v>42795</v>
      </c>
      <c r="B113" s="297">
        <v>2017</v>
      </c>
      <c r="C113" s="302">
        <v>14</v>
      </c>
      <c r="D113" s="302">
        <v>8</v>
      </c>
      <c r="E113" s="302">
        <v>15</v>
      </c>
      <c r="F113" s="302">
        <v>7</v>
      </c>
      <c r="G113" s="302">
        <v>4</v>
      </c>
      <c r="H113" s="302">
        <v>1</v>
      </c>
      <c r="I113" s="306">
        <v>49</v>
      </c>
    </row>
    <row r="114" spans="1:9" ht="15" hidden="1" customHeight="1">
      <c r="A114" s="348">
        <v>42826</v>
      </c>
      <c r="B114" s="297">
        <v>2017</v>
      </c>
      <c r="C114" s="302">
        <v>11</v>
      </c>
      <c r="D114" s="302">
        <v>7</v>
      </c>
      <c r="E114" s="302">
        <v>16</v>
      </c>
      <c r="F114" s="302">
        <v>7</v>
      </c>
      <c r="G114" s="302">
        <v>4</v>
      </c>
      <c r="H114" s="302">
        <v>1</v>
      </c>
      <c r="I114" s="306">
        <v>46</v>
      </c>
    </row>
    <row r="115" spans="1:9" ht="15" hidden="1" customHeight="1">
      <c r="A115" s="348">
        <v>42856</v>
      </c>
      <c r="B115" s="297">
        <v>2017</v>
      </c>
      <c r="C115" s="302">
        <v>11</v>
      </c>
      <c r="D115" s="302">
        <v>6</v>
      </c>
      <c r="E115" s="302">
        <v>16</v>
      </c>
      <c r="F115" s="302">
        <v>9</v>
      </c>
      <c r="G115" s="302">
        <v>3</v>
      </c>
      <c r="H115" s="302">
        <v>1</v>
      </c>
      <c r="I115" s="306">
        <v>46</v>
      </c>
    </row>
    <row r="116" spans="1:9" s="173" customFormat="1" ht="15" hidden="1" customHeight="1">
      <c r="A116" s="348">
        <v>42887</v>
      </c>
      <c r="B116" s="297">
        <v>2017</v>
      </c>
      <c r="C116" s="302">
        <v>12</v>
      </c>
      <c r="D116" s="302">
        <v>5</v>
      </c>
      <c r="E116" s="302">
        <v>17</v>
      </c>
      <c r="F116" s="302">
        <v>8</v>
      </c>
      <c r="G116" s="302">
        <v>3</v>
      </c>
      <c r="H116" s="302">
        <v>1</v>
      </c>
      <c r="I116" s="306">
        <v>46</v>
      </c>
    </row>
    <row r="117" spans="1:9" ht="15" hidden="1" customHeight="1">
      <c r="A117" s="348">
        <v>42917</v>
      </c>
      <c r="B117" s="297">
        <v>2017</v>
      </c>
      <c r="C117" s="302">
        <v>10</v>
      </c>
      <c r="D117" s="302">
        <v>7</v>
      </c>
      <c r="E117" s="302">
        <v>18</v>
      </c>
      <c r="F117" s="302">
        <v>7</v>
      </c>
      <c r="G117" s="302">
        <v>3</v>
      </c>
      <c r="H117" s="302">
        <v>1</v>
      </c>
      <c r="I117" s="306">
        <v>46</v>
      </c>
    </row>
    <row r="118" spans="1:9" ht="15" hidden="1" customHeight="1">
      <c r="A118" s="348">
        <v>42948</v>
      </c>
      <c r="B118" s="297">
        <v>2017</v>
      </c>
      <c r="C118" s="302">
        <v>10</v>
      </c>
      <c r="D118" s="302">
        <v>6</v>
      </c>
      <c r="E118" s="302">
        <v>20</v>
      </c>
      <c r="F118" s="302">
        <v>7</v>
      </c>
      <c r="G118" s="302">
        <v>2</v>
      </c>
      <c r="H118" s="302">
        <v>1</v>
      </c>
      <c r="I118" s="306">
        <v>46</v>
      </c>
    </row>
    <row r="119" spans="1:9" ht="15" hidden="1" customHeight="1">
      <c r="A119" s="348">
        <v>42979</v>
      </c>
      <c r="B119" s="297">
        <v>2017</v>
      </c>
      <c r="C119" s="302">
        <v>8</v>
      </c>
      <c r="D119" s="302">
        <v>5</v>
      </c>
      <c r="E119" s="302">
        <v>19</v>
      </c>
      <c r="F119" s="302">
        <v>7</v>
      </c>
      <c r="G119" s="302">
        <v>2</v>
      </c>
      <c r="H119" s="302">
        <v>1</v>
      </c>
      <c r="I119" s="306">
        <v>42</v>
      </c>
    </row>
    <row r="120" spans="1:9" ht="15" hidden="1" customHeight="1">
      <c r="A120" s="348">
        <v>43009</v>
      </c>
      <c r="B120" s="297">
        <v>2017</v>
      </c>
      <c r="C120" s="302">
        <v>8</v>
      </c>
      <c r="D120" s="302">
        <v>4</v>
      </c>
      <c r="E120" s="302">
        <v>18</v>
      </c>
      <c r="F120" s="302">
        <v>7</v>
      </c>
      <c r="G120" s="302">
        <v>2</v>
      </c>
      <c r="H120" s="302">
        <v>1</v>
      </c>
      <c r="I120" s="306">
        <v>40</v>
      </c>
    </row>
    <row r="121" spans="1:9" ht="15" hidden="1" customHeight="1">
      <c r="A121" s="348">
        <v>43040</v>
      </c>
      <c r="B121" s="297">
        <v>2017</v>
      </c>
      <c r="C121" s="302">
        <v>9</v>
      </c>
      <c r="D121" s="302">
        <v>4</v>
      </c>
      <c r="E121" s="302">
        <v>17</v>
      </c>
      <c r="F121" s="302">
        <v>7</v>
      </c>
      <c r="G121" s="302">
        <v>2</v>
      </c>
      <c r="H121" s="302">
        <v>1</v>
      </c>
      <c r="I121" s="306">
        <v>40</v>
      </c>
    </row>
    <row r="122" spans="1:9" ht="15" hidden="1" customHeight="1">
      <c r="A122" s="348">
        <v>43070</v>
      </c>
      <c r="B122" s="297">
        <v>2017</v>
      </c>
      <c r="C122" s="302">
        <v>8</v>
      </c>
      <c r="D122" s="302">
        <v>5</v>
      </c>
      <c r="E122" s="302">
        <v>16</v>
      </c>
      <c r="F122" s="302">
        <v>7</v>
      </c>
      <c r="G122" s="302">
        <v>2</v>
      </c>
      <c r="H122" s="302">
        <v>1</v>
      </c>
      <c r="I122" s="306">
        <v>39</v>
      </c>
    </row>
    <row r="123" spans="1:9" s="172" customFormat="1" ht="25.9" customHeight="1">
      <c r="A123" s="347">
        <v>2018</v>
      </c>
      <c r="B123" s="307">
        <v>2018</v>
      </c>
      <c r="C123" s="341"/>
      <c r="D123" s="341"/>
      <c r="E123" s="341"/>
      <c r="F123" s="341"/>
      <c r="G123" s="341"/>
      <c r="H123" s="341"/>
      <c r="I123" s="342"/>
    </row>
    <row r="124" spans="1:9" ht="15" customHeight="1">
      <c r="A124" s="348">
        <v>43101</v>
      </c>
      <c r="B124" s="310" t="s">
        <v>9</v>
      </c>
      <c r="C124" s="302">
        <v>10</v>
      </c>
      <c r="D124" s="302">
        <v>4</v>
      </c>
      <c r="E124" s="302">
        <v>18</v>
      </c>
      <c r="F124" s="302">
        <v>6</v>
      </c>
      <c r="G124" s="302">
        <v>3</v>
      </c>
      <c r="H124" s="302">
        <v>1</v>
      </c>
      <c r="I124" s="306">
        <v>42</v>
      </c>
    </row>
    <row r="125" spans="1:9" ht="15" customHeight="1">
      <c r="A125" s="348">
        <v>43132</v>
      </c>
      <c r="B125" s="825" t="s">
        <v>10</v>
      </c>
      <c r="C125" s="822">
        <v>13</v>
      </c>
      <c r="D125" s="822">
        <v>2</v>
      </c>
      <c r="E125" s="822">
        <v>17</v>
      </c>
      <c r="F125" s="822">
        <v>4</v>
      </c>
      <c r="G125" s="822">
        <v>4</v>
      </c>
      <c r="H125" s="822">
        <v>1</v>
      </c>
      <c r="I125" s="822">
        <v>41</v>
      </c>
    </row>
    <row r="126" spans="1:9" ht="15" customHeight="1">
      <c r="A126" s="348">
        <v>43160</v>
      </c>
      <c r="B126" s="310" t="s">
        <v>40</v>
      </c>
      <c r="C126" s="302">
        <v>14</v>
      </c>
      <c r="D126" s="302">
        <v>2</v>
      </c>
      <c r="E126" s="302">
        <v>16</v>
      </c>
      <c r="F126" s="302">
        <v>4</v>
      </c>
      <c r="G126" s="302">
        <v>4</v>
      </c>
      <c r="H126" s="302">
        <v>1</v>
      </c>
      <c r="I126" s="306">
        <v>41</v>
      </c>
    </row>
    <row r="127" spans="1:9" ht="15" customHeight="1">
      <c r="A127" s="348">
        <v>43191</v>
      </c>
      <c r="B127" s="310" t="s">
        <v>41</v>
      </c>
      <c r="C127" s="302">
        <v>13</v>
      </c>
      <c r="D127" s="302">
        <v>2</v>
      </c>
      <c r="E127" s="302">
        <v>16</v>
      </c>
      <c r="F127" s="302">
        <v>4</v>
      </c>
      <c r="G127" s="302">
        <v>4</v>
      </c>
      <c r="H127" s="302">
        <v>1</v>
      </c>
      <c r="I127" s="306">
        <v>40</v>
      </c>
    </row>
    <row r="128" spans="1:9" ht="15" customHeight="1">
      <c r="A128" s="348">
        <v>43221</v>
      </c>
      <c r="B128" s="310" t="s">
        <v>42</v>
      </c>
      <c r="C128" s="302">
        <v>13</v>
      </c>
      <c r="D128" s="302">
        <v>1</v>
      </c>
      <c r="E128" s="302">
        <v>17</v>
      </c>
      <c r="F128" s="302">
        <v>4</v>
      </c>
      <c r="G128" s="302">
        <v>4</v>
      </c>
      <c r="H128" s="302">
        <v>1</v>
      </c>
      <c r="I128" s="306">
        <v>40</v>
      </c>
    </row>
    <row r="129" spans="1:9" s="173" customFormat="1" ht="15" customHeight="1">
      <c r="A129" s="348">
        <v>43252</v>
      </c>
      <c r="B129" s="310" t="s">
        <v>43</v>
      </c>
      <c r="C129" s="302">
        <v>10</v>
      </c>
      <c r="D129" s="302">
        <v>2</v>
      </c>
      <c r="E129" s="302">
        <v>16</v>
      </c>
      <c r="F129" s="302">
        <v>4</v>
      </c>
      <c r="G129" s="302">
        <v>4</v>
      </c>
      <c r="H129" s="302">
        <v>1</v>
      </c>
      <c r="I129" s="306">
        <v>37</v>
      </c>
    </row>
    <row r="130" spans="1:9" ht="15" customHeight="1">
      <c r="A130" s="348">
        <v>43282</v>
      </c>
      <c r="B130" s="310" t="s">
        <v>44</v>
      </c>
      <c r="C130" s="302">
        <v>10</v>
      </c>
      <c r="D130" s="302">
        <v>3</v>
      </c>
      <c r="E130" s="302">
        <v>13</v>
      </c>
      <c r="F130" s="302">
        <v>5</v>
      </c>
      <c r="G130" s="302">
        <v>4</v>
      </c>
      <c r="H130" s="302">
        <v>1</v>
      </c>
      <c r="I130" s="306">
        <v>36</v>
      </c>
    </row>
    <row r="131" spans="1:9" ht="15" customHeight="1">
      <c r="A131" s="348">
        <v>43313</v>
      </c>
      <c r="B131" s="310" t="s">
        <v>45</v>
      </c>
      <c r="C131" s="302">
        <v>9</v>
      </c>
      <c r="D131" s="302">
        <v>4</v>
      </c>
      <c r="E131" s="302">
        <v>13</v>
      </c>
      <c r="F131" s="302">
        <v>5</v>
      </c>
      <c r="G131" s="302">
        <v>4</v>
      </c>
      <c r="H131" s="302">
        <v>1</v>
      </c>
      <c r="I131" s="306">
        <v>36</v>
      </c>
    </row>
    <row r="132" spans="1:9" ht="15" customHeight="1">
      <c r="A132" s="348">
        <v>43344</v>
      </c>
      <c r="B132" s="310" t="s">
        <v>56</v>
      </c>
      <c r="C132" s="302">
        <v>9</v>
      </c>
      <c r="D132" s="302">
        <v>5</v>
      </c>
      <c r="E132" s="302">
        <v>12</v>
      </c>
      <c r="F132" s="302">
        <v>6</v>
      </c>
      <c r="G132" s="302">
        <v>4</v>
      </c>
      <c r="H132" s="302">
        <v>1</v>
      </c>
      <c r="I132" s="306">
        <v>37</v>
      </c>
    </row>
    <row r="133" spans="1:9" ht="15" customHeight="1">
      <c r="A133" s="348">
        <v>43374</v>
      </c>
      <c r="B133" s="310" t="s">
        <v>57</v>
      </c>
      <c r="C133" s="302">
        <v>10</v>
      </c>
      <c r="D133" s="302">
        <v>5</v>
      </c>
      <c r="E133" s="302">
        <v>12</v>
      </c>
      <c r="F133" s="302">
        <v>7</v>
      </c>
      <c r="G133" s="302">
        <v>2</v>
      </c>
      <c r="H133" s="302">
        <v>1</v>
      </c>
      <c r="I133" s="306">
        <v>37</v>
      </c>
    </row>
    <row r="134" spans="1:9" ht="15" customHeight="1">
      <c r="A134" s="348">
        <v>43405</v>
      </c>
      <c r="B134" s="310" t="s">
        <v>58</v>
      </c>
      <c r="C134" s="302">
        <v>10</v>
      </c>
      <c r="D134" s="302">
        <v>4</v>
      </c>
      <c r="E134" s="302">
        <v>10</v>
      </c>
      <c r="F134" s="302">
        <v>7</v>
      </c>
      <c r="G134" s="302">
        <v>2</v>
      </c>
      <c r="H134" s="302">
        <v>1</v>
      </c>
      <c r="I134" s="306">
        <v>34</v>
      </c>
    </row>
    <row r="135" spans="1:9" ht="15" customHeight="1">
      <c r="A135" s="348">
        <v>43435</v>
      </c>
      <c r="B135" s="310" t="s">
        <v>59</v>
      </c>
      <c r="C135" s="302">
        <v>9</v>
      </c>
      <c r="D135" s="302">
        <v>5</v>
      </c>
      <c r="E135" s="302">
        <v>11</v>
      </c>
      <c r="F135" s="302">
        <v>5</v>
      </c>
      <c r="G135" s="302">
        <v>2</v>
      </c>
      <c r="H135" s="302">
        <v>1</v>
      </c>
      <c r="I135" s="306">
        <v>33</v>
      </c>
    </row>
    <row r="136" spans="1:9" s="172" customFormat="1" ht="25.9" customHeight="1">
      <c r="A136" s="347">
        <v>2019</v>
      </c>
      <c r="B136" s="307">
        <v>2019</v>
      </c>
      <c r="C136" s="341"/>
      <c r="D136" s="341"/>
      <c r="E136" s="341"/>
      <c r="F136" s="341"/>
      <c r="G136" s="341"/>
      <c r="H136" s="341"/>
      <c r="I136" s="342"/>
    </row>
    <row r="137" spans="1:9" ht="15" customHeight="1">
      <c r="A137" s="349" t="s">
        <v>333</v>
      </c>
      <c r="B137" s="310" t="s">
        <v>9</v>
      </c>
      <c r="C137" s="302">
        <v>9</v>
      </c>
      <c r="D137" s="302">
        <v>4</v>
      </c>
      <c r="E137" s="302">
        <v>12</v>
      </c>
      <c r="F137" s="302">
        <v>3</v>
      </c>
      <c r="G137" s="302">
        <v>1</v>
      </c>
      <c r="H137" s="302">
        <v>1</v>
      </c>
      <c r="I137" s="306">
        <v>30</v>
      </c>
    </row>
    <row r="138" spans="1:9" ht="15" customHeight="1">
      <c r="A138" s="349" t="s">
        <v>62</v>
      </c>
      <c r="B138" s="825" t="s">
        <v>10</v>
      </c>
      <c r="C138" s="822">
        <v>10</v>
      </c>
      <c r="D138" s="822">
        <v>3</v>
      </c>
      <c r="E138" s="822">
        <v>12</v>
      </c>
      <c r="F138" s="822">
        <v>3</v>
      </c>
      <c r="G138" s="822">
        <v>1</v>
      </c>
      <c r="H138" s="822">
        <v>1</v>
      </c>
      <c r="I138" s="822">
        <v>30</v>
      </c>
    </row>
    <row r="139" spans="1:9" ht="15" customHeight="1">
      <c r="A139" s="349" t="s">
        <v>63</v>
      </c>
      <c r="B139" s="310" t="s">
        <v>40</v>
      </c>
      <c r="C139" s="302">
        <v>9</v>
      </c>
      <c r="D139" s="302">
        <v>3</v>
      </c>
      <c r="E139" s="302">
        <v>11</v>
      </c>
      <c r="F139" s="302">
        <v>3</v>
      </c>
      <c r="G139" s="302">
        <v>1</v>
      </c>
      <c r="H139" s="302">
        <v>1</v>
      </c>
      <c r="I139" s="306">
        <v>28</v>
      </c>
    </row>
    <row r="140" spans="1:9" ht="15" customHeight="1">
      <c r="A140" s="349" t="s">
        <v>64</v>
      </c>
      <c r="B140" s="310" t="s">
        <v>41</v>
      </c>
      <c r="C140" s="302">
        <v>9</v>
      </c>
      <c r="D140" s="302">
        <v>3</v>
      </c>
      <c r="E140" s="302">
        <v>11</v>
      </c>
      <c r="F140" s="302">
        <v>3</v>
      </c>
      <c r="G140" s="302">
        <v>1</v>
      </c>
      <c r="H140" s="302">
        <v>1</v>
      </c>
      <c r="I140" s="306">
        <v>28</v>
      </c>
    </row>
    <row r="141" spans="1:9" ht="15" customHeight="1">
      <c r="A141" s="349" t="s">
        <v>32</v>
      </c>
      <c r="B141" s="310" t="s">
        <v>42</v>
      </c>
      <c r="C141" s="302">
        <v>8</v>
      </c>
      <c r="D141" s="302">
        <v>3</v>
      </c>
      <c r="E141" s="302">
        <v>11</v>
      </c>
      <c r="F141" s="302">
        <v>3</v>
      </c>
      <c r="G141" s="302">
        <v>1</v>
      </c>
      <c r="H141" s="302">
        <v>1</v>
      </c>
      <c r="I141" s="306">
        <v>27</v>
      </c>
    </row>
    <row r="142" spans="1:9" s="173" customFormat="1" ht="15" customHeight="1">
      <c r="A142" s="349" t="s">
        <v>33</v>
      </c>
      <c r="B142" s="310" t="s">
        <v>43</v>
      </c>
      <c r="C142" s="302">
        <v>7</v>
      </c>
      <c r="D142" s="302">
        <v>3</v>
      </c>
      <c r="E142" s="302">
        <v>11</v>
      </c>
      <c r="F142" s="302">
        <v>3</v>
      </c>
      <c r="G142" s="302">
        <v>1</v>
      </c>
      <c r="H142" s="302">
        <v>1</v>
      </c>
      <c r="I142" s="306">
        <v>26</v>
      </c>
    </row>
    <row r="143" spans="1:9" ht="15" customHeight="1">
      <c r="A143" s="349" t="s">
        <v>34</v>
      </c>
      <c r="B143" s="310" t="s">
        <v>44</v>
      </c>
      <c r="C143" s="302">
        <v>5</v>
      </c>
      <c r="D143" s="302">
        <v>3</v>
      </c>
      <c r="E143" s="302">
        <v>10</v>
      </c>
      <c r="F143" s="302">
        <v>4</v>
      </c>
      <c r="G143" s="302">
        <v>1</v>
      </c>
      <c r="H143" s="302">
        <v>1</v>
      </c>
      <c r="I143" s="306">
        <v>24</v>
      </c>
    </row>
    <row r="144" spans="1:9" ht="15" customHeight="1">
      <c r="A144" s="349" t="s">
        <v>35</v>
      </c>
      <c r="B144" s="310" t="s">
        <v>45</v>
      </c>
      <c r="C144" s="302">
        <v>5</v>
      </c>
      <c r="D144" s="302">
        <v>4</v>
      </c>
      <c r="E144" s="302">
        <v>10</v>
      </c>
      <c r="F144" s="302">
        <v>5</v>
      </c>
      <c r="G144" s="302">
        <v>1</v>
      </c>
      <c r="H144" s="302"/>
      <c r="I144" s="306">
        <v>25</v>
      </c>
    </row>
    <row r="145" spans="1:9" ht="15" customHeight="1">
      <c r="A145" s="349" t="s">
        <v>36</v>
      </c>
      <c r="B145" s="310" t="s">
        <v>56</v>
      </c>
      <c r="C145" s="302">
        <v>5</v>
      </c>
      <c r="D145" s="302">
        <v>4</v>
      </c>
      <c r="E145" s="302">
        <v>10</v>
      </c>
      <c r="F145" s="302">
        <v>4</v>
      </c>
      <c r="G145" s="302">
        <v>1</v>
      </c>
      <c r="H145" s="302">
        <v>1</v>
      </c>
      <c r="I145" s="306">
        <v>25</v>
      </c>
    </row>
    <row r="146" spans="1:9" ht="15" customHeight="1">
      <c r="A146" s="349" t="s">
        <v>37</v>
      </c>
      <c r="B146" s="310" t="s">
        <v>57</v>
      </c>
      <c r="C146" s="302">
        <v>5</v>
      </c>
      <c r="D146" s="302">
        <v>4</v>
      </c>
      <c r="E146" s="302">
        <v>10</v>
      </c>
      <c r="F146" s="302">
        <v>5</v>
      </c>
      <c r="G146" s="302"/>
      <c r="H146" s="302">
        <v>1</v>
      </c>
      <c r="I146" s="306">
        <v>25</v>
      </c>
    </row>
    <row r="147" spans="1:9" ht="15" customHeight="1">
      <c r="A147" s="349" t="s">
        <v>38</v>
      </c>
      <c r="B147" s="310" t="s">
        <v>58</v>
      </c>
      <c r="C147" s="302">
        <v>5</v>
      </c>
      <c r="D147" s="302">
        <v>4</v>
      </c>
      <c r="E147" s="302">
        <v>11</v>
      </c>
      <c r="F147" s="302">
        <v>4</v>
      </c>
      <c r="G147" s="302"/>
      <c r="H147" s="302">
        <v>1</v>
      </c>
      <c r="I147" s="306">
        <v>25</v>
      </c>
    </row>
    <row r="148" spans="1:9" ht="15" customHeight="1">
      <c r="A148" s="353" t="s">
        <v>39</v>
      </c>
      <c r="B148" s="310" t="s">
        <v>59</v>
      </c>
      <c r="C148" s="302">
        <v>5</v>
      </c>
      <c r="D148" s="302">
        <v>5</v>
      </c>
      <c r="E148" s="302">
        <v>9</v>
      </c>
      <c r="F148" s="302">
        <v>3</v>
      </c>
      <c r="G148" s="302">
        <v>1</v>
      </c>
      <c r="H148" s="302">
        <v>1</v>
      </c>
      <c r="I148" s="306">
        <v>24</v>
      </c>
    </row>
    <row r="149" spans="1:9" s="172" customFormat="1" ht="25.9" customHeight="1">
      <c r="A149" s="347">
        <v>2020</v>
      </c>
      <c r="B149" s="307">
        <v>2020</v>
      </c>
      <c r="C149" s="341"/>
      <c r="D149" s="341"/>
      <c r="E149" s="341"/>
      <c r="F149" s="341"/>
      <c r="G149" s="341"/>
      <c r="H149" s="341"/>
      <c r="I149" s="342"/>
    </row>
    <row r="150" spans="1:9" ht="15" customHeight="1">
      <c r="A150" s="349" t="s">
        <v>61</v>
      </c>
      <c r="B150" s="310" t="s">
        <v>9</v>
      </c>
      <c r="C150" s="302">
        <v>4</v>
      </c>
      <c r="D150" s="302">
        <v>5</v>
      </c>
      <c r="E150" s="302">
        <v>9</v>
      </c>
      <c r="F150" s="302">
        <v>4</v>
      </c>
      <c r="G150" s="302"/>
      <c r="H150" s="302">
        <v>1</v>
      </c>
      <c r="I150" s="306">
        <v>23</v>
      </c>
    </row>
    <row r="151" spans="1:9" ht="15" customHeight="1">
      <c r="A151" s="349" t="s">
        <v>62</v>
      </c>
      <c r="B151" s="825" t="s">
        <v>10</v>
      </c>
      <c r="C151" s="822">
        <v>5</v>
      </c>
      <c r="D151" s="822">
        <v>5</v>
      </c>
      <c r="E151" s="822">
        <v>9</v>
      </c>
      <c r="F151" s="822">
        <v>4</v>
      </c>
      <c r="G151" s="822"/>
      <c r="H151" s="822">
        <v>1</v>
      </c>
      <c r="I151" s="822">
        <v>24</v>
      </c>
    </row>
    <row r="152" spans="1:9" ht="15" customHeight="1">
      <c r="A152" s="349" t="s">
        <v>63</v>
      </c>
      <c r="B152" s="310" t="s">
        <v>40</v>
      </c>
      <c r="C152" s="302"/>
      <c r="D152" s="302"/>
      <c r="E152" s="302"/>
      <c r="F152" s="302"/>
      <c r="G152" s="302"/>
      <c r="H152" s="302"/>
      <c r="I152" s="306"/>
    </row>
    <row r="153" spans="1:9" ht="15" customHeight="1">
      <c r="A153" s="349" t="s">
        <v>64</v>
      </c>
      <c r="B153" s="310" t="s">
        <v>41</v>
      </c>
      <c r="C153" s="302"/>
      <c r="D153" s="302"/>
      <c r="E153" s="302"/>
      <c r="F153" s="302"/>
      <c r="G153" s="302"/>
      <c r="H153" s="302"/>
      <c r="I153" s="306"/>
    </row>
    <row r="154" spans="1:9" ht="15" customHeight="1">
      <c r="A154" s="349" t="s">
        <v>32</v>
      </c>
      <c r="B154" s="310" t="s">
        <v>42</v>
      </c>
      <c r="C154" s="302"/>
      <c r="D154" s="302"/>
      <c r="E154" s="302"/>
      <c r="F154" s="302"/>
      <c r="G154" s="302"/>
      <c r="H154" s="302"/>
      <c r="I154" s="306"/>
    </row>
    <row r="155" spans="1:9" s="173" customFormat="1" ht="15" customHeight="1">
      <c r="A155" s="349" t="s">
        <v>33</v>
      </c>
      <c r="B155" s="310" t="s">
        <v>43</v>
      </c>
      <c r="C155" s="302"/>
      <c r="D155" s="302"/>
      <c r="E155" s="302"/>
      <c r="F155" s="302"/>
      <c r="G155" s="302"/>
      <c r="H155" s="302"/>
      <c r="I155" s="306"/>
    </row>
    <row r="156" spans="1:9" ht="15" customHeight="1">
      <c r="A156" s="349" t="s">
        <v>34</v>
      </c>
      <c r="B156" s="310" t="s">
        <v>44</v>
      </c>
      <c r="C156" s="302"/>
      <c r="D156" s="302"/>
      <c r="E156" s="302"/>
      <c r="F156" s="302"/>
      <c r="G156" s="302"/>
      <c r="H156" s="302"/>
      <c r="I156" s="306"/>
    </row>
    <row r="157" spans="1:9" ht="15" customHeight="1">
      <c r="A157" s="349" t="s">
        <v>35</v>
      </c>
      <c r="B157" s="310" t="s">
        <v>45</v>
      </c>
      <c r="C157" s="302"/>
      <c r="D157" s="302"/>
      <c r="E157" s="302"/>
      <c r="F157" s="302"/>
      <c r="G157" s="302"/>
      <c r="H157" s="302"/>
      <c r="I157" s="306"/>
    </row>
    <row r="158" spans="1:9" ht="15" customHeight="1">
      <c r="A158" s="349" t="s">
        <v>36</v>
      </c>
      <c r="B158" s="310" t="s">
        <v>56</v>
      </c>
      <c r="C158" s="302"/>
      <c r="D158" s="302"/>
      <c r="E158" s="302"/>
      <c r="F158" s="302"/>
      <c r="G158" s="302"/>
      <c r="H158" s="302"/>
      <c r="I158" s="306"/>
    </row>
    <row r="159" spans="1:9" ht="15" customHeight="1">
      <c r="A159" s="349" t="s">
        <v>37</v>
      </c>
      <c r="B159" s="310" t="s">
        <v>57</v>
      </c>
      <c r="C159" s="302"/>
      <c r="D159" s="302"/>
      <c r="E159" s="302"/>
      <c r="F159" s="302"/>
      <c r="G159" s="302"/>
      <c r="H159" s="302"/>
      <c r="I159" s="306"/>
    </row>
    <row r="160" spans="1:9" ht="15" customHeight="1">
      <c r="A160" s="349" t="s">
        <v>38</v>
      </c>
      <c r="B160" s="310" t="s">
        <v>58</v>
      </c>
      <c r="C160" s="302"/>
      <c r="D160" s="302"/>
      <c r="E160" s="302"/>
      <c r="F160" s="302"/>
      <c r="G160" s="302"/>
      <c r="H160" s="302"/>
      <c r="I160" s="306"/>
    </row>
    <row r="161" spans="1:9" ht="15" customHeight="1">
      <c r="A161" s="353" t="s">
        <v>39</v>
      </c>
      <c r="B161" s="310" t="s">
        <v>59</v>
      </c>
      <c r="C161" s="302"/>
      <c r="D161" s="302"/>
      <c r="E161" s="302"/>
      <c r="F161" s="302"/>
      <c r="G161" s="302"/>
      <c r="H161" s="302"/>
      <c r="I161" s="306"/>
    </row>
    <row r="162" spans="1:9" ht="26.25" customHeight="1">
      <c r="A162" s="1042"/>
      <c r="B162" s="1042"/>
      <c r="C162" s="1043"/>
      <c r="D162" s="1043"/>
      <c r="E162" s="1043"/>
      <c r="F162" s="1043"/>
      <c r="G162" s="1044"/>
      <c r="H162" s="1044"/>
      <c r="I162" s="1044"/>
    </row>
    <row r="163" spans="1:9">
      <c r="B163" s="745"/>
      <c r="C163" s="305"/>
      <c r="D163" s="305"/>
      <c r="E163" s="305"/>
      <c r="F163" s="305"/>
      <c r="G163" s="305"/>
      <c r="H163" s="305"/>
      <c r="I163" s="305"/>
    </row>
    <row r="169" spans="1:9">
      <c r="H169" s="333"/>
    </row>
    <row r="170" spans="1:9">
      <c r="H170" s="333"/>
    </row>
    <row r="171" spans="1:9">
      <c r="H171" s="333"/>
    </row>
    <row r="172" spans="1:9">
      <c r="H172" s="333"/>
    </row>
    <row r="173" spans="1:9">
      <c r="H173" s="333"/>
    </row>
    <row r="174" spans="1:9">
      <c r="H174" s="333"/>
    </row>
    <row r="175" spans="1:9">
      <c r="H175" s="333"/>
    </row>
    <row r="176" spans="1:9" ht="20.100000000000001" customHeight="1">
      <c r="H176" s="333"/>
    </row>
    <row r="177" spans="8:8">
      <c r="H177" s="333"/>
    </row>
    <row r="178" spans="8:8">
      <c r="H178" s="333"/>
    </row>
    <row r="179" spans="8:8">
      <c r="H179" s="333"/>
    </row>
    <row r="180" spans="8:8">
      <c r="H180" s="333"/>
    </row>
    <row r="181" spans="8:8">
      <c r="H181" s="333"/>
    </row>
    <row r="182" spans="8:8">
      <c r="H182" s="333"/>
    </row>
    <row r="183" spans="8:8">
      <c r="H183" s="333"/>
    </row>
    <row r="184" spans="8:8">
      <c r="H184" s="333"/>
    </row>
    <row r="185" spans="8:8">
      <c r="H185" s="333"/>
    </row>
    <row r="186" spans="8:8">
      <c r="H186" s="333"/>
    </row>
    <row r="187" spans="8:8">
      <c r="H187" s="333"/>
    </row>
    <row r="188" spans="8:8">
      <c r="H188" s="333"/>
    </row>
    <row r="189" spans="8:8">
      <c r="H189" s="333"/>
    </row>
    <row r="190" spans="8:8">
      <c r="H190" s="333"/>
    </row>
    <row r="191" spans="8:8">
      <c r="H191" s="333"/>
    </row>
    <row r="192" spans="8:8">
      <c r="H192" s="333"/>
    </row>
    <row r="193" spans="3:8">
      <c r="H193" s="333"/>
    </row>
    <row r="194" spans="3:8">
      <c r="H194" s="333"/>
    </row>
    <row r="195" spans="3:8">
      <c r="H195" s="333"/>
    </row>
    <row r="196" spans="3:8">
      <c r="H196" s="333"/>
    </row>
    <row r="197" spans="3:8">
      <c r="H197" s="333"/>
    </row>
    <row r="198" spans="3:8">
      <c r="H198" s="333"/>
    </row>
    <row r="199" spans="3:8">
      <c r="E199" s="333">
        <f>G182</f>
        <v>0</v>
      </c>
      <c r="H199" s="333"/>
    </row>
    <row r="200" spans="3:8">
      <c r="E200" s="333">
        <f>extranjeros!I169</f>
        <v>2086399.8</v>
      </c>
      <c r="H200" s="333"/>
    </row>
    <row r="201" spans="3:8">
      <c r="H201" s="333"/>
    </row>
    <row r="202" spans="3:8">
      <c r="H202" s="333"/>
    </row>
    <row r="203" spans="3:8">
      <c r="C203" s="333">
        <f>D182</f>
        <v>0</v>
      </c>
      <c r="H203" s="333"/>
    </row>
    <row r="204" spans="3:8">
      <c r="C204" s="333">
        <f>F182</f>
        <v>0</v>
      </c>
      <c r="H204" s="333"/>
    </row>
    <row r="205" spans="3:8">
      <c r="H205" s="333"/>
    </row>
    <row r="206" spans="3:8">
      <c r="H206" s="333"/>
    </row>
    <row r="207" spans="3:8">
      <c r="H207" s="333"/>
    </row>
    <row r="208" spans="3:8">
      <c r="H208" s="333"/>
    </row>
    <row r="209" spans="8:8">
      <c r="H209" s="333"/>
    </row>
    <row r="210" spans="8:8">
      <c r="H210" s="333"/>
    </row>
    <row r="211" spans="8:8">
      <c r="H211" s="333"/>
    </row>
    <row r="212" spans="8:8">
      <c r="H212" s="333"/>
    </row>
    <row r="213" spans="8:8">
      <c r="H213" s="333"/>
    </row>
    <row r="214" spans="8:8">
      <c r="H214" s="333"/>
    </row>
    <row r="215" spans="8:8">
      <c r="H215" s="333"/>
    </row>
    <row r="216" spans="8:8">
      <c r="H216" s="333"/>
    </row>
    <row r="217" spans="8:8">
      <c r="H217" s="333"/>
    </row>
    <row r="218" spans="8:8">
      <c r="H218" s="333"/>
    </row>
    <row r="219" spans="8:8">
      <c r="H219" s="333"/>
    </row>
    <row r="220" spans="8:8">
      <c r="H220" s="333"/>
    </row>
    <row r="221" spans="8:8">
      <c r="H221" s="333"/>
    </row>
    <row r="222" spans="8:8">
      <c r="H222" s="333"/>
    </row>
    <row r="223" spans="8:8">
      <c r="H223" s="333"/>
    </row>
    <row r="224" spans="8:8">
      <c r="H224" s="333"/>
    </row>
    <row r="225" spans="8:8">
      <c r="H225" s="333"/>
    </row>
    <row r="226" spans="8:8">
      <c r="H226" s="333"/>
    </row>
    <row r="227" spans="8:8">
      <c r="H227" s="333"/>
    </row>
    <row r="228" spans="8:8">
      <c r="H228" s="333"/>
    </row>
    <row r="229" spans="8:8">
      <c r="H229" s="333"/>
    </row>
    <row r="230" spans="8:8">
      <c r="H230" s="333"/>
    </row>
    <row r="231" spans="8:8">
      <c r="H231" s="333"/>
    </row>
    <row r="232" spans="8:8">
      <c r="H232" s="333"/>
    </row>
    <row r="233" spans="8:8">
      <c r="H233" s="333"/>
    </row>
    <row r="234" spans="8:8">
      <c r="H234" s="333"/>
    </row>
    <row r="235" spans="8:8">
      <c r="H235" s="333"/>
    </row>
    <row r="236" spans="8:8">
      <c r="H236" s="333"/>
    </row>
    <row r="237" spans="8:8">
      <c r="H237" s="333"/>
    </row>
    <row r="238" spans="8:8">
      <c r="H238" s="333"/>
    </row>
    <row r="239" spans="8:8">
      <c r="H239" s="333"/>
    </row>
    <row r="240" spans="8:8">
      <c r="H240" s="333"/>
    </row>
    <row r="241" spans="8:8">
      <c r="H241" s="333"/>
    </row>
    <row r="242" spans="8:8">
      <c r="H242" s="333"/>
    </row>
    <row r="243" spans="8:8">
      <c r="H243" s="333"/>
    </row>
    <row r="244" spans="8:8">
      <c r="H244" s="333"/>
    </row>
    <row r="245" spans="8:8">
      <c r="H245" s="333"/>
    </row>
    <row r="246" spans="8:8">
      <c r="H246" s="333"/>
    </row>
    <row r="247" spans="8:8">
      <c r="H247" s="333"/>
    </row>
    <row r="248" spans="8:8">
      <c r="H248" s="333"/>
    </row>
    <row r="249" spans="8:8">
      <c r="H249" s="333"/>
    </row>
    <row r="250" spans="8:8">
      <c r="H250" s="333"/>
    </row>
    <row r="251" spans="8:8">
      <c r="H251" s="333"/>
    </row>
    <row r="252" spans="8:8">
      <c r="H252" s="333"/>
    </row>
    <row r="253" spans="8:8">
      <c r="H253" s="333"/>
    </row>
    <row r="254" spans="8:8">
      <c r="H254" s="333"/>
    </row>
    <row r="255" spans="8:8">
      <c r="H255" s="333"/>
    </row>
    <row r="256" spans="8:8">
      <c r="H256" s="333"/>
    </row>
    <row r="257" spans="8:8">
      <c r="H257" s="333"/>
    </row>
    <row r="258" spans="8:8">
      <c r="H258" s="333"/>
    </row>
    <row r="259" spans="8:8">
      <c r="H259" s="333"/>
    </row>
    <row r="260" spans="8:8">
      <c r="H260" s="333"/>
    </row>
    <row r="261" spans="8:8">
      <c r="H261" s="333"/>
    </row>
    <row r="262" spans="8:8">
      <c r="H262" s="333"/>
    </row>
    <row r="263" spans="8:8">
      <c r="H263" s="333"/>
    </row>
    <row r="264" spans="8:8">
      <c r="H264" s="333"/>
    </row>
    <row r="265" spans="8:8">
      <c r="H265" s="333"/>
    </row>
    <row r="266" spans="8:8">
      <c r="H266" s="333"/>
    </row>
  </sheetData>
  <mergeCells count="1">
    <mergeCell ref="A162:I16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A1:H204"/>
  <sheetViews>
    <sheetView topLeftCell="A142" zoomScale="85" zoomScaleNormal="85" workbookViewId="0">
      <selection activeCell="L169" sqref="L169"/>
    </sheetView>
  </sheetViews>
  <sheetFormatPr baseColWidth="10" defaultColWidth="11.5703125" defaultRowHeight="15"/>
  <cols>
    <col min="1" max="1" width="16.42578125" style="352" customWidth="1"/>
    <col min="2" max="2" width="16.85546875" style="332" customWidth="1"/>
    <col min="3" max="3" width="17.85546875" style="333" customWidth="1"/>
    <col min="4" max="4" width="16.140625" style="333" customWidth="1"/>
    <col min="5" max="5" width="13.85546875" style="333" customWidth="1"/>
    <col min="6" max="6" width="16.42578125" style="333" customWidth="1"/>
    <col min="7" max="7" width="16.140625" style="333" customWidth="1"/>
    <col min="8" max="16384" width="11.5703125" style="171"/>
  </cols>
  <sheetData>
    <row r="1" spans="1:7" s="175" customFormat="1" ht="22.5" customHeight="1">
      <c r="A1" s="913"/>
      <c r="B1" s="316" t="s">
        <v>218</v>
      </c>
      <c r="C1" s="317"/>
      <c r="D1" s="317"/>
      <c r="E1" s="317"/>
      <c r="F1" s="317"/>
      <c r="G1" s="317"/>
    </row>
    <row r="2" spans="1:7" s="175" customFormat="1" ht="17.850000000000001" customHeight="1">
      <c r="A2" s="913"/>
      <c r="B2" s="318" t="s">
        <v>167</v>
      </c>
      <c r="C2" s="319"/>
      <c r="D2" s="319"/>
      <c r="E2" s="319"/>
      <c r="F2" s="319"/>
      <c r="G2" s="319"/>
    </row>
    <row r="3" spans="1:7" ht="20.100000000000001" customHeight="1">
      <c r="A3" s="1045"/>
      <c r="B3" s="1047"/>
      <c r="C3" s="1049" t="s">
        <v>12</v>
      </c>
      <c r="D3" s="320" t="s">
        <v>267</v>
      </c>
      <c r="E3" s="320"/>
      <c r="F3" s="320" t="s">
        <v>268</v>
      </c>
      <c r="G3" s="320"/>
    </row>
    <row r="4" spans="1:7" ht="17.850000000000001" customHeight="1">
      <c r="A4" s="1046"/>
      <c r="B4" s="1048"/>
      <c r="C4" s="1050"/>
      <c r="D4" s="321" t="s">
        <v>11</v>
      </c>
      <c r="E4" s="321" t="s">
        <v>212</v>
      </c>
      <c r="F4" s="321" t="s">
        <v>11</v>
      </c>
      <c r="G4" s="321" t="s">
        <v>212</v>
      </c>
    </row>
    <row r="5" spans="1:7" ht="40.700000000000003" customHeight="1">
      <c r="A5" s="350"/>
      <c r="B5" s="815" t="s">
        <v>337</v>
      </c>
      <c r="C5" s="322"/>
      <c r="D5" s="291"/>
      <c r="E5" s="291"/>
      <c r="F5" s="291"/>
      <c r="G5" s="291"/>
    </row>
    <row r="6" spans="1:7" s="172" customFormat="1" ht="14.1" hidden="1" customHeight="1">
      <c r="A6" s="347">
        <v>2009</v>
      </c>
      <c r="B6" s="323"/>
      <c r="C6" s="324"/>
      <c r="D6" s="324"/>
      <c r="E6" s="324"/>
      <c r="F6" s="324"/>
      <c r="G6" s="324"/>
    </row>
    <row r="7" spans="1:7" ht="16.5" hidden="1" customHeight="1">
      <c r="A7" s="348">
        <v>39814</v>
      </c>
      <c r="B7" s="203">
        <v>2009</v>
      </c>
      <c r="C7" s="298">
        <f>'C.GENERAL'!I7+CCARBON!I7+CMAR!I7</f>
        <v>1538110</v>
      </c>
      <c r="D7" s="325">
        <v>-16616</v>
      </c>
      <c r="E7" s="326">
        <v>-1.0687413730779527E-2</v>
      </c>
      <c r="F7" s="325">
        <v>-93907</v>
      </c>
      <c r="G7" s="326">
        <v>-5.7540454541833763E-2</v>
      </c>
    </row>
    <row r="8" spans="1:7" ht="15" customHeight="1">
      <c r="A8" s="348">
        <v>39845</v>
      </c>
      <c r="B8" s="297">
        <v>2009</v>
      </c>
      <c r="C8" s="298">
        <f>'C.GENERAL'!I8+CCARBON!I8+CMAR!I8</f>
        <v>1532314</v>
      </c>
      <c r="D8" s="325">
        <v>-5796</v>
      </c>
      <c r="E8" s="326">
        <v>-3.7682610476493794E-3</v>
      </c>
      <c r="F8" s="325">
        <v>-104266</v>
      </c>
      <c r="G8" s="326">
        <v>-6.3709687274682625E-2</v>
      </c>
    </row>
    <row r="9" spans="1:7" ht="17.45" hidden="1" customHeight="1">
      <c r="A9" s="348">
        <v>39873</v>
      </c>
      <c r="B9" s="297">
        <v>2009</v>
      </c>
      <c r="C9" s="298">
        <f>'C.GENERAL'!I9+CCARBON!I9+CMAR!I9</f>
        <v>1525325</v>
      </c>
      <c r="D9" s="325">
        <v>-6989</v>
      </c>
      <c r="E9" s="326">
        <v>-4.5610756019980325E-3</v>
      </c>
      <c r="F9" s="325">
        <v>-116479</v>
      </c>
      <c r="G9" s="326">
        <v>-7.094574017361388E-2</v>
      </c>
    </row>
    <row r="10" spans="1:7" ht="15" hidden="1" customHeight="1">
      <c r="A10" s="348">
        <v>39904</v>
      </c>
      <c r="B10" s="297">
        <v>2009</v>
      </c>
      <c r="C10" s="298">
        <f>'C.GENERAL'!I10+CCARBON!I10+CMAR!I10</f>
        <v>1525616</v>
      </c>
      <c r="D10" s="325">
        <v>291</v>
      </c>
      <c r="E10" s="326">
        <v>1.9077901430852862E-4</v>
      </c>
      <c r="F10" s="325">
        <v>-118636</v>
      </c>
      <c r="G10" s="326">
        <v>-7.2151957242563847E-2</v>
      </c>
    </row>
    <row r="11" spans="1:7" ht="15" hidden="1" customHeight="1">
      <c r="A11" s="348">
        <v>39934</v>
      </c>
      <c r="B11" s="297">
        <v>2009</v>
      </c>
      <c r="C11" s="298">
        <f>'C.GENERAL'!I11+CCARBON!I11+CMAR!I11</f>
        <v>1532957</v>
      </c>
      <c r="D11" s="325">
        <v>7341</v>
      </c>
      <c r="E11" s="326">
        <v>4.8118268292938193E-3</v>
      </c>
      <c r="F11" s="325">
        <v>-118642</v>
      </c>
      <c r="G11" s="326">
        <v>-7.1834628139154866E-2</v>
      </c>
    </row>
    <row r="12" spans="1:7" ht="15" hidden="1" customHeight="1">
      <c r="A12" s="348">
        <v>39965</v>
      </c>
      <c r="B12" s="297">
        <v>2009</v>
      </c>
      <c r="C12" s="298">
        <f>'C.GENERAL'!I12+CCARBON!I12+CMAR!I12</f>
        <v>1525837</v>
      </c>
      <c r="D12" s="325">
        <v>-7120</v>
      </c>
      <c r="E12" s="326">
        <v>-4.6446182117306778E-3</v>
      </c>
      <c r="F12" s="325">
        <v>-115865</v>
      </c>
      <c r="G12" s="326">
        <v>-7.0576145975335347E-2</v>
      </c>
    </row>
    <row r="13" spans="1:7" ht="15" hidden="1" customHeight="1">
      <c r="A13" s="348">
        <v>39995</v>
      </c>
      <c r="B13" s="297">
        <v>2009</v>
      </c>
      <c r="C13" s="298">
        <f>'C.GENERAL'!I13+CCARBON!I13+CMAR!I13</f>
        <v>1520010</v>
      </c>
      <c r="D13" s="325">
        <v>-5827</v>
      </c>
      <c r="E13" s="326">
        <v>-3.8188876007070327E-3</v>
      </c>
      <c r="F13" s="325">
        <v>-112231</v>
      </c>
      <c r="G13" s="326">
        <v>-6.8758841372076773E-2</v>
      </c>
    </row>
    <row r="14" spans="1:7" ht="15" hidden="1" customHeight="1">
      <c r="A14" s="348">
        <v>40026</v>
      </c>
      <c r="B14" s="297">
        <v>2009</v>
      </c>
      <c r="C14" s="298">
        <f>'C.GENERAL'!I14+CCARBON!I14+CMAR!I14</f>
        <v>1505447</v>
      </c>
      <c r="D14" s="325">
        <v>-14563</v>
      </c>
      <c r="E14" s="326">
        <v>-9.5808580206708793E-3</v>
      </c>
      <c r="F14" s="325">
        <v>-112698</v>
      </c>
      <c r="G14" s="326">
        <v>-6.9646416112276732E-2</v>
      </c>
    </row>
    <row r="15" spans="1:7" ht="15" hidden="1" customHeight="1">
      <c r="A15" s="348">
        <v>40057</v>
      </c>
      <c r="B15" s="203">
        <v>2009</v>
      </c>
      <c r="C15" s="298">
        <f>'C.GENERAL'!I15+CCARBON!I15+CMAR!I15</f>
        <v>1498140</v>
      </c>
      <c r="D15" s="325">
        <v>-7307</v>
      </c>
      <c r="E15" s="326">
        <v>-4.8537079020384288E-3</v>
      </c>
      <c r="F15" s="325">
        <v>-101952</v>
      </c>
      <c r="G15" s="326">
        <v>-6.3716336310662092E-2</v>
      </c>
    </row>
    <row r="16" spans="1:7" ht="15" hidden="1" customHeight="1">
      <c r="A16" s="348">
        <v>40087</v>
      </c>
      <c r="B16" s="297">
        <v>2009</v>
      </c>
      <c r="C16" s="298">
        <f>'C.GENERAL'!I16+CCARBON!I16+CMAR!I16</f>
        <v>1501686</v>
      </c>
      <c r="D16" s="325">
        <v>3546</v>
      </c>
      <c r="E16" s="326">
        <v>2.3669349993993283E-3</v>
      </c>
      <c r="F16" s="325">
        <v>-86153</v>
      </c>
      <c r="G16" s="326">
        <v>-5.4258019862215234E-2</v>
      </c>
    </row>
    <row r="17" spans="1:7" ht="15" hidden="1" customHeight="1">
      <c r="A17" s="348">
        <v>40118</v>
      </c>
      <c r="B17" s="297">
        <v>2009</v>
      </c>
      <c r="C17" s="298">
        <f>'C.GENERAL'!I17+CCARBON!I17+CMAR!I17</f>
        <v>1489471</v>
      </c>
      <c r="D17" s="325">
        <v>-12215</v>
      </c>
      <c r="E17" s="326">
        <v>-8.1341905032077388E-3</v>
      </c>
      <c r="F17" s="325">
        <v>-92463</v>
      </c>
      <c r="G17" s="326">
        <v>-5.8449341122954523E-2</v>
      </c>
    </row>
    <row r="18" spans="1:7" ht="15" hidden="1" customHeight="1">
      <c r="A18" s="348">
        <v>40148</v>
      </c>
      <c r="B18" s="297">
        <v>2009</v>
      </c>
      <c r="C18" s="298">
        <f>'C.GENERAL'!I18+CCARBON!I18+CMAR!I18</f>
        <v>1475775</v>
      </c>
      <c r="D18" s="325">
        <v>-13696</v>
      </c>
      <c r="E18" s="326">
        <v>-9.1952109171645757E-3</v>
      </c>
      <c r="F18" s="325">
        <v>-78951</v>
      </c>
      <c r="G18" s="326">
        <v>-5.0781295225010736E-2</v>
      </c>
    </row>
    <row r="19" spans="1:7" s="172" customFormat="1" ht="15" hidden="1" customHeight="1">
      <c r="A19" s="347">
        <v>2010</v>
      </c>
      <c r="B19" s="297">
        <v>2010</v>
      </c>
      <c r="C19" s="298"/>
      <c r="D19" s="327"/>
      <c r="E19" s="326"/>
      <c r="F19" s="327"/>
      <c r="G19" s="328"/>
    </row>
    <row r="20" spans="1:7" ht="15" hidden="1" customHeight="1">
      <c r="A20" s="348">
        <v>40179</v>
      </c>
      <c r="B20" s="297">
        <v>2010</v>
      </c>
      <c r="C20" s="298">
        <f>'C.GENERAL'!I20+CCARBON!I20+CMAR!I20</f>
        <v>1466437</v>
      </c>
      <c r="D20" s="325">
        <f>C20-C18</f>
        <v>-9338</v>
      </c>
      <c r="E20" s="326">
        <f>C20/C18-1</f>
        <v>-6.3275228269892292E-3</v>
      </c>
      <c r="F20" s="325">
        <f>C20-C7</f>
        <v>-71673</v>
      </c>
      <c r="G20" s="326">
        <f>C20/C7-1</f>
        <v>-4.6598097665316529E-2</v>
      </c>
    </row>
    <row r="21" spans="1:7" ht="15" customHeight="1">
      <c r="A21" s="348">
        <v>40210</v>
      </c>
      <c r="B21" s="297">
        <v>2010</v>
      </c>
      <c r="C21" s="298">
        <f>'C.GENERAL'!I21+CCARBON!I21+CMAR!I21</f>
        <v>1467834</v>
      </c>
      <c r="D21" s="325">
        <f>C21-C20</f>
        <v>1397</v>
      </c>
      <c r="E21" s="326">
        <f>C21/C20-1</f>
        <v>9.5264917620063727E-4</v>
      </c>
      <c r="F21" s="325">
        <f t="shared" ref="F21:F31" si="0">C21-C8</f>
        <v>-64480</v>
      </c>
      <c r="G21" s="326">
        <f t="shared" ref="G21:G31" si="1">C21/C8-1</f>
        <v>-4.2080148063647571E-2</v>
      </c>
    </row>
    <row r="22" spans="1:7" ht="15" hidden="1" customHeight="1">
      <c r="A22" s="348">
        <v>40238</v>
      </c>
      <c r="B22" s="297">
        <v>2010</v>
      </c>
      <c r="C22" s="298">
        <f>'C.GENERAL'!I22+CCARBON!I22+CMAR!I22</f>
        <v>1467914</v>
      </c>
      <c r="D22" s="325">
        <f t="shared" ref="D22:D31" si="2">C22-C21</f>
        <v>80</v>
      </c>
      <c r="E22" s="326">
        <f t="shared" ref="E22:E31" si="3">C22/C21-1</f>
        <v>5.4502075847784326E-5</v>
      </c>
      <c r="F22" s="325">
        <f t="shared" si="0"/>
        <v>-57411</v>
      </c>
      <c r="G22" s="326">
        <f t="shared" si="1"/>
        <v>-3.763853604969436E-2</v>
      </c>
    </row>
    <row r="23" spans="1:7" ht="15" hidden="1" customHeight="1">
      <c r="A23" s="348">
        <v>40269</v>
      </c>
      <c r="B23" s="297">
        <v>2010</v>
      </c>
      <c r="C23" s="298">
        <f>'C.GENERAL'!I23+CCARBON!I23+CMAR!I23</f>
        <v>1480089</v>
      </c>
      <c r="D23" s="325">
        <f t="shared" si="2"/>
        <v>12175</v>
      </c>
      <c r="E23" s="326">
        <f t="shared" si="3"/>
        <v>8.2940826233688369E-3</v>
      </c>
      <c r="F23" s="325">
        <f t="shared" si="0"/>
        <v>-45527</v>
      </c>
      <c r="G23" s="326">
        <f t="shared" si="1"/>
        <v>-2.9841716395213491E-2</v>
      </c>
    </row>
    <row r="24" spans="1:7" ht="15" hidden="1" customHeight="1">
      <c r="A24" s="348">
        <v>40299</v>
      </c>
      <c r="B24" s="297">
        <v>2010</v>
      </c>
      <c r="C24" s="298">
        <f>'C.GENERAL'!I24+CCARBON!I24+CMAR!I24</f>
        <v>1488461</v>
      </c>
      <c r="D24" s="325">
        <f t="shared" si="2"/>
        <v>8372</v>
      </c>
      <c r="E24" s="326">
        <f t="shared" si="3"/>
        <v>5.6564166073795885E-3</v>
      </c>
      <c r="F24" s="325">
        <f t="shared" si="0"/>
        <v>-44496</v>
      </c>
      <c r="G24" s="326">
        <f t="shared" si="1"/>
        <v>-2.9026254487242609E-2</v>
      </c>
    </row>
    <row r="25" spans="1:7" ht="15" hidden="1" customHeight="1">
      <c r="A25" s="348">
        <v>40330</v>
      </c>
      <c r="B25" s="297">
        <v>2010</v>
      </c>
      <c r="C25" s="298">
        <f>'C.GENERAL'!I25+CCARBON!I25+CMAR!I25</f>
        <v>1489971</v>
      </c>
      <c r="D25" s="325">
        <f t="shared" si="2"/>
        <v>1510</v>
      </c>
      <c r="E25" s="326">
        <f t="shared" si="3"/>
        <v>1.0144706512296153E-3</v>
      </c>
      <c r="F25" s="325">
        <f t="shared" si="0"/>
        <v>-35866</v>
      </c>
      <c r="G25" s="326">
        <f t="shared" si="1"/>
        <v>-2.3505787315420967E-2</v>
      </c>
    </row>
    <row r="26" spans="1:7" ht="15" hidden="1" customHeight="1">
      <c r="A26" s="348">
        <v>40360</v>
      </c>
      <c r="B26" s="297">
        <v>2010</v>
      </c>
      <c r="C26" s="298">
        <f>'C.GENERAL'!I26+CCARBON!I26+CMAR!I26</f>
        <v>1495028</v>
      </c>
      <c r="D26" s="325">
        <f t="shared" si="2"/>
        <v>5057</v>
      </c>
      <c r="E26" s="326">
        <f t="shared" si="3"/>
        <v>3.3940257897637771E-3</v>
      </c>
      <c r="F26" s="325">
        <f t="shared" si="0"/>
        <v>-24982</v>
      </c>
      <c r="G26" s="326">
        <f t="shared" si="1"/>
        <v>-1.6435418188038287E-2</v>
      </c>
    </row>
    <row r="27" spans="1:7" ht="15" hidden="1" customHeight="1">
      <c r="A27" s="348">
        <v>40391</v>
      </c>
      <c r="B27" s="297">
        <v>2010</v>
      </c>
      <c r="C27" s="298">
        <f>'C.GENERAL'!I27+CCARBON!I27+CMAR!I27</f>
        <v>1473849</v>
      </c>
      <c r="D27" s="325">
        <f t="shared" si="2"/>
        <v>-21179</v>
      </c>
      <c r="E27" s="326">
        <f t="shared" si="3"/>
        <v>-1.4166289862129644E-2</v>
      </c>
      <c r="F27" s="325">
        <f t="shared" si="0"/>
        <v>-31598</v>
      </c>
      <c r="G27" s="326">
        <f t="shared" si="1"/>
        <v>-2.0989114860901825E-2</v>
      </c>
    </row>
    <row r="28" spans="1:7" ht="15" hidden="1" customHeight="1">
      <c r="A28" s="348">
        <v>40422</v>
      </c>
      <c r="B28" s="297">
        <v>2010</v>
      </c>
      <c r="C28" s="298">
        <f>'C.GENERAL'!I28+CCARBON!I28+CMAR!I28</f>
        <v>1469466</v>
      </c>
      <c r="D28" s="325">
        <f t="shared" si="2"/>
        <v>-4383</v>
      </c>
      <c r="E28" s="326">
        <f t="shared" si="3"/>
        <v>-2.9738460317169091E-3</v>
      </c>
      <c r="F28" s="325">
        <f t="shared" si="0"/>
        <v>-28674</v>
      </c>
      <c r="G28" s="326">
        <f t="shared" si="1"/>
        <v>-1.9139733269253889E-2</v>
      </c>
    </row>
    <row r="29" spans="1:7" ht="15" hidden="1" customHeight="1">
      <c r="A29" s="348">
        <v>40452</v>
      </c>
      <c r="B29" s="297">
        <v>2010</v>
      </c>
      <c r="C29" s="298">
        <f>'C.GENERAL'!I29+CCARBON!I29+CMAR!I29</f>
        <v>1473636</v>
      </c>
      <c r="D29" s="325">
        <f t="shared" si="2"/>
        <v>4170</v>
      </c>
      <c r="E29" s="326">
        <f t="shared" si="3"/>
        <v>2.8377655556508508E-3</v>
      </c>
      <c r="F29" s="325">
        <f t="shared" si="0"/>
        <v>-28050</v>
      </c>
      <c r="G29" s="326">
        <f t="shared" si="1"/>
        <v>-1.8679004798606402E-2</v>
      </c>
    </row>
    <row r="30" spans="1:7" ht="15" hidden="1" customHeight="1">
      <c r="A30" s="348">
        <v>40483</v>
      </c>
      <c r="B30" s="297">
        <v>2010</v>
      </c>
      <c r="C30" s="298">
        <f>'C.GENERAL'!I30+CCARBON!I30+CMAR!I30</f>
        <v>1460607</v>
      </c>
      <c r="D30" s="325">
        <f t="shared" si="2"/>
        <v>-13029</v>
      </c>
      <c r="E30" s="326">
        <f t="shared" si="3"/>
        <v>-8.8413963828245512E-3</v>
      </c>
      <c r="F30" s="325">
        <f t="shared" si="0"/>
        <v>-28864</v>
      </c>
      <c r="G30" s="326">
        <f t="shared" si="1"/>
        <v>-1.9378692166547751E-2</v>
      </c>
    </row>
    <row r="31" spans="1:7" ht="15" hidden="1" customHeight="1">
      <c r="A31" s="348">
        <v>40513</v>
      </c>
      <c r="B31" s="297">
        <v>2010</v>
      </c>
      <c r="C31" s="298">
        <f>'C.GENERAL'!I31+CCARBON!I31+CMAR!I31</f>
        <v>1450271</v>
      </c>
      <c r="D31" s="325">
        <f t="shared" si="2"/>
        <v>-10336</v>
      </c>
      <c r="E31" s="326">
        <f t="shared" si="3"/>
        <v>-7.076509971539191E-3</v>
      </c>
      <c r="F31" s="325">
        <f t="shared" si="0"/>
        <v>-25504</v>
      </c>
      <c r="G31" s="326">
        <f t="shared" si="1"/>
        <v>-1.728176720706065E-2</v>
      </c>
    </row>
    <row r="32" spans="1:7" s="172" customFormat="1" ht="15" hidden="1" customHeight="1">
      <c r="A32" s="347">
        <v>2011</v>
      </c>
      <c r="B32" s="297">
        <v>2011</v>
      </c>
      <c r="C32" s="298"/>
      <c r="D32" s="327"/>
      <c r="E32" s="328"/>
      <c r="F32" s="327"/>
      <c r="G32" s="328"/>
    </row>
    <row r="33" spans="1:7" ht="15" hidden="1" customHeight="1">
      <c r="A33" s="348">
        <v>40544</v>
      </c>
      <c r="B33" s="297">
        <v>2011</v>
      </c>
      <c r="C33" s="298">
        <f>'C.GENERAL'!I33+CCARBON!I33+CMAR!I33</f>
        <v>1435321</v>
      </c>
      <c r="D33" s="325">
        <f>C33-C31</f>
        <v>-14950</v>
      </c>
      <c r="E33" s="326">
        <f>C33/C31-1</f>
        <v>-1.0308418219767246E-2</v>
      </c>
      <c r="F33" s="325">
        <f>C33-C20</f>
        <v>-31116</v>
      </c>
      <c r="G33" s="326">
        <f>C33/C20-1</f>
        <v>-2.1218777213068085E-2</v>
      </c>
    </row>
    <row r="34" spans="1:7" ht="15" customHeight="1">
      <c r="A34" s="348">
        <v>40575</v>
      </c>
      <c r="B34" s="297">
        <v>2011</v>
      </c>
      <c r="C34" s="298">
        <f>'C.GENERAL'!I34+CCARBON!I34+CMAR!I34</f>
        <v>1438652</v>
      </c>
      <c r="D34" s="325">
        <f>C34-C33</f>
        <v>3331</v>
      </c>
      <c r="E34" s="326">
        <f>C34/C33-1</f>
        <v>2.320735222295145E-3</v>
      </c>
      <c r="F34" s="325">
        <f t="shared" ref="F34:F44" si="4">C34-C21</f>
        <v>-29182</v>
      </c>
      <c r="G34" s="326">
        <f t="shared" ref="G34:G44" si="5">C34/C21-1</f>
        <v>-1.9880994717386247E-2</v>
      </c>
    </row>
    <row r="35" spans="1:7" ht="15" hidden="1" customHeight="1">
      <c r="A35" s="348">
        <v>40603</v>
      </c>
      <c r="B35" s="297">
        <v>2011</v>
      </c>
      <c r="C35" s="298">
        <f>'C.GENERAL'!I35+CCARBON!I35+CMAR!I35</f>
        <v>1445165</v>
      </c>
      <c r="D35" s="325">
        <f t="shared" ref="D35:D44" si="6">C35-C34</f>
        <v>6513</v>
      </c>
      <c r="E35" s="326">
        <f t="shared" ref="E35:E44" si="7">C35/C34-1</f>
        <v>4.5271545863767582E-3</v>
      </c>
      <c r="F35" s="325">
        <f t="shared" si="4"/>
        <v>-22749</v>
      </c>
      <c r="G35" s="326">
        <f t="shared" si="5"/>
        <v>-1.5497501897250077E-2</v>
      </c>
    </row>
    <row r="36" spans="1:7" ht="15" hidden="1" customHeight="1">
      <c r="A36" s="348">
        <v>40634</v>
      </c>
      <c r="B36" s="297">
        <v>2011</v>
      </c>
      <c r="C36" s="298">
        <f>'C.GENERAL'!I36+CCARBON!I36+CMAR!I36</f>
        <v>1459582</v>
      </c>
      <c r="D36" s="325">
        <f t="shared" si="6"/>
        <v>14417</v>
      </c>
      <c r="E36" s="326">
        <f t="shared" si="7"/>
        <v>9.9760234990469154E-3</v>
      </c>
      <c r="F36" s="325">
        <f t="shared" si="4"/>
        <v>-20507</v>
      </c>
      <c r="G36" s="326">
        <f t="shared" si="5"/>
        <v>-1.3855247893876599E-2</v>
      </c>
    </row>
    <row r="37" spans="1:7" ht="15" hidden="1" customHeight="1">
      <c r="A37" s="348">
        <v>40664</v>
      </c>
      <c r="B37" s="297">
        <v>2011</v>
      </c>
      <c r="C37" s="298">
        <f>'C.GENERAL'!I37+CCARBON!I37+CMAR!I37</f>
        <v>1463072</v>
      </c>
      <c r="D37" s="325">
        <f t="shared" si="6"/>
        <v>3490</v>
      </c>
      <c r="E37" s="326">
        <f t="shared" si="7"/>
        <v>2.3910955328305672E-3</v>
      </c>
      <c r="F37" s="325">
        <f t="shared" si="4"/>
        <v>-25389</v>
      </c>
      <c r="G37" s="326">
        <f t="shared" si="5"/>
        <v>-1.7057215472894516E-2</v>
      </c>
    </row>
    <row r="38" spans="1:7" ht="15" hidden="1" customHeight="1">
      <c r="A38" s="348">
        <v>40695</v>
      </c>
      <c r="B38" s="297">
        <v>2011</v>
      </c>
      <c r="C38" s="298">
        <f>'C.GENERAL'!I38+CCARBON!I38+CMAR!I38</f>
        <v>1463991</v>
      </c>
      <c r="D38" s="325">
        <f t="shared" si="6"/>
        <v>919</v>
      </c>
      <c r="E38" s="326">
        <f t="shared" si="7"/>
        <v>6.2813039959763728E-4</v>
      </c>
      <c r="F38" s="325">
        <f t="shared" si="4"/>
        <v>-25980</v>
      </c>
      <c r="G38" s="326">
        <f t="shared" si="5"/>
        <v>-1.7436580980435212E-2</v>
      </c>
    </row>
    <row r="39" spans="1:7" ht="15" hidden="1" customHeight="1">
      <c r="A39" s="348">
        <v>40725</v>
      </c>
      <c r="B39" s="297">
        <v>2011</v>
      </c>
      <c r="C39" s="298">
        <f>'C.GENERAL'!I39+CCARBON!I39+CMAR!I39</f>
        <v>1470814</v>
      </c>
      <c r="D39" s="325">
        <f t="shared" si="6"/>
        <v>6823</v>
      </c>
      <c r="E39" s="326">
        <f t="shared" si="7"/>
        <v>4.6605477765915282E-3</v>
      </c>
      <c r="F39" s="325">
        <f t="shared" si="4"/>
        <v>-24214</v>
      </c>
      <c r="G39" s="326">
        <f t="shared" si="5"/>
        <v>-1.6196352175343876E-2</v>
      </c>
    </row>
    <row r="40" spans="1:7" ht="15" hidden="1" customHeight="1">
      <c r="A40" s="348">
        <v>40756</v>
      </c>
      <c r="B40" s="297">
        <v>2011</v>
      </c>
      <c r="C40" s="298">
        <f>'C.GENERAL'!I40+CCARBON!I40+CMAR!I40</f>
        <v>1449020</v>
      </c>
      <c r="D40" s="325">
        <f t="shared" si="6"/>
        <v>-21794</v>
      </c>
      <c r="E40" s="326">
        <f t="shared" si="7"/>
        <v>-1.4817645195109641E-2</v>
      </c>
      <c r="F40" s="325">
        <f t="shared" si="4"/>
        <v>-24829</v>
      </c>
      <c r="G40" s="326">
        <f t="shared" si="5"/>
        <v>-1.6846366215263586E-2</v>
      </c>
    </row>
    <row r="41" spans="1:7" ht="15" hidden="1" customHeight="1">
      <c r="A41" s="348">
        <v>40787</v>
      </c>
      <c r="B41" s="297">
        <v>2011</v>
      </c>
      <c r="C41" s="298">
        <f>'C.GENERAL'!I41+CCARBON!I41+CMAR!I41</f>
        <v>1443655</v>
      </c>
      <c r="D41" s="325">
        <f t="shared" si="6"/>
        <v>-5365</v>
      </c>
      <c r="E41" s="326">
        <f t="shared" si="7"/>
        <v>-3.7025023809195146E-3</v>
      </c>
      <c r="F41" s="325">
        <f t="shared" si="4"/>
        <v>-25811</v>
      </c>
      <c r="G41" s="326">
        <f t="shared" si="5"/>
        <v>-1.7564884114365409E-2</v>
      </c>
    </row>
    <row r="42" spans="1:7" ht="15" hidden="1" customHeight="1">
      <c r="A42" s="348">
        <v>40817</v>
      </c>
      <c r="B42" s="297">
        <v>2011</v>
      </c>
      <c r="C42" s="298">
        <f>'C.GENERAL'!I42+CCARBON!I42+CMAR!I42</f>
        <v>1439174</v>
      </c>
      <c r="D42" s="325">
        <f t="shared" si="6"/>
        <v>-4481</v>
      </c>
      <c r="E42" s="326">
        <f t="shared" si="7"/>
        <v>-3.1039271848191108E-3</v>
      </c>
      <c r="F42" s="325">
        <f t="shared" si="4"/>
        <v>-34462</v>
      </c>
      <c r="G42" s="326">
        <f t="shared" si="5"/>
        <v>-2.3385693617691161E-2</v>
      </c>
    </row>
    <row r="43" spans="1:7" ht="15" hidden="1" customHeight="1">
      <c r="A43" s="348">
        <v>40848</v>
      </c>
      <c r="B43" s="297">
        <v>2011</v>
      </c>
      <c r="C43" s="298">
        <f>'C.GENERAL'!I43+CCARBON!I43+CMAR!I43</f>
        <v>1435291</v>
      </c>
      <c r="D43" s="325">
        <f t="shared" si="6"/>
        <v>-3883</v>
      </c>
      <c r="E43" s="326">
        <f t="shared" si="7"/>
        <v>-2.6980754238195015E-3</v>
      </c>
      <c r="F43" s="325">
        <f t="shared" si="4"/>
        <v>-25316</v>
      </c>
      <c r="G43" s="326">
        <f t="shared" si="5"/>
        <v>-1.7332519972860561E-2</v>
      </c>
    </row>
    <row r="44" spans="1:7" ht="15" hidden="1" customHeight="1">
      <c r="A44" s="348">
        <v>40878</v>
      </c>
      <c r="B44" s="297">
        <v>2011</v>
      </c>
      <c r="C44" s="298">
        <f>'C.GENERAL'!I44+CCARBON!I44+CMAR!I44</f>
        <v>1423944</v>
      </c>
      <c r="D44" s="325">
        <f t="shared" si="6"/>
        <v>-11347</v>
      </c>
      <c r="E44" s="326">
        <f t="shared" si="7"/>
        <v>-7.9057138935588744E-3</v>
      </c>
      <c r="F44" s="325">
        <f t="shared" si="4"/>
        <v>-26327</v>
      </c>
      <c r="G44" s="326">
        <f t="shared" si="5"/>
        <v>-1.8153158961325189E-2</v>
      </c>
    </row>
    <row r="45" spans="1:7" s="172" customFormat="1" ht="15" hidden="1" customHeight="1">
      <c r="A45" s="347">
        <v>2012</v>
      </c>
      <c r="B45" s="297">
        <v>2012</v>
      </c>
      <c r="C45" s="298"/>
      <c r="D45" s="325"/>
      <c r="E45" s="326"/>
      <c r="F45" s="325"/>
      <c r="G45" s="326"/>
    </row>
    <row r="46" spans="1:7" ht="15" hidden="1" customHeight="1">
      <c r="A46" s="348">
        <v>40909</v>
      </c>
      <c r="B46" s="297">
        <v>2012</v>
      </c>
      <c r="C46" s="298">
        <f>'C.GENERAL'!I46+CCARBON!I46+CMAR!I46</f>
        <v>1404335</v>
      </c>
      <c r="D46" s="325">
        <f>C46-C44</f>
        <v>-19609</v>
      </c>
      <c r="E46" s="326">
        <f>C46/C44-1</f>
        <v>-1.3770906721050857E-2</v>
      </c>
      <c r="F46" s="325">
        <f>C46-C33</f>
        <v>-30986</v>
      </c>
      <c r="G46" s="326">
        <f>C46/C33-1</f>
        <v>-2.1588202220966579E-2</v>
      </c>
    </row>
    <row r="47" spans="1:7" ht="15" customHeight="1">
      <c r="A47" s="348">
        <v>40940</v>
      </c>
      <c r="B47" s="297">
        <v>2012</v>
      </c>
      <c r="C47" s="298">
        <f>'C.GENERAL'!I47+CCARBON!I47+CMAR!I47</f>
        <v>1401796</v>
      </c>
      <c r="D47" s="325">
        <f>C47-C46</f>
        <v>-2539</v>
      </c>
      <c r="E47" s="326">
        <f>C47/C46-1</f>
        <v>-1.8079731687952183E-3</v>
      </c>
      <c r="F47" s="325">
        <f>C47-C34</f>
        <v>-36856</v>
      </c>
      <c r="G47" s="326">
        <f>C47/C34-1</f>
        <v>-2.5618426137801187E-2</v>
      </c>
    </row>
    <row r="48" spans="1:7" ht="15" hidden="1" customHeight="1">
      <c r="A48" s="348">
        <v>40969</v>
      </c>
      <c r="B48" s="297">
        <v>2012</v>
      </c>
      <c r="C48" s="298">
        <f>'C.GENERAL'!I48+CCARBON!I48+CMAR!I48</f>
        <v>1413223</v>
      </c>
      <c r="D48" s="325">
        <f>C48-C47</f>
        <v>11427</v>
      </c>
      <c r="E48" s="326">
        <f>C48/C47-1</f>
        <v>8.1516854092891222E-3</v>
      </c>
      <c r="F48" s="325">
        <f>C48-C35</f>
        <v>-31942</v>
      </c>
      <c r="G48" s="326">
        <f>C48/C35-1</f>
        <v>-2.2102666477530231E-2</v>
      </c>
    </row>
    <row r="49" spans="1:7" ht="15" hidden="1" customHeight="1">
      <c r="A49" s="348">
        <v>41000</v>
      </c>
      <c r="B49" s="297">
        <v>2012</v>
      </c>
      <c r="C49" s="298">
        <f>'C.GENERAL'!I49+CCARBON!I49+CMAR!I49</f>
        <v>1416868</v>
      </c>
      <c r="D49" s="325">
        <f>C49-C48</f>
        <v>3645</v>
      </c>
      <c r="E49" s="326">
        <f>C49/C48-1</f>
        <v>2.5792107827284916E-3</v>
      </c>
      <c r="F49" s="325">
        <f>C49-C36</f>
        <v>-42714</v>
      </c>
      <c r="G49" s="326">
        <f>C49/C36-1</f>
        <v>-2.9264542862271536E-2</v>
      </c>
    </row>
    <row r="50" spans="1:7" ht="15" hidden="1" customHeight="1">
      <c r="A50" s="348">
        <v>41030</v>
      </c>
      <c r="B50" s="297">
        <v>2012</v>
      </c>
      <c r="C50" s="298">
        <f>'C.GENERAL'!I50+CCARBON!I50+CMAR!I50</f>
        <v>1423914</v>
      </c>
      <c r="D50" s="325">
        <f t="shared" ref="D50:D57" si="8">C50-C49</f>
        <v>7046</v>
      </c>
      <c r="E50" s="326">
        <f t="shared" ref="E50:E57" si="9">C50/C49-1</f>
        <v>4.9729403162468433E-3</v>
      </c>
      <c r="F50" s="325">
        <f t="shared" ref="F50:F57" si="10">C50-C37</f>
        <v>-39158</v>
      </c>
      <c r="G50" s="326">
        <f t="shared" ref="G50:G57" si="11">C50/C37-1</f>
        <v>-2.6764233065768472E-2</v>
      </c>
    </row>
    <row r="51" spans="1:7" ht="15" hidden="1" customHeight="1">
      <c r="A51" s="348">
        <v>41061</v>
      </c>
      <c r="B51" s="297">
        <v>2012</v>
      </c>
      <c r="C51" s="298">
        <f>'C.GENERAL'!I51+CCARBON!I51+CMAR!I51</f>
        <v>1435347</v>
      </c>
      <c r="D51" s="325">
        <f t="shared" si="8"/>
        <v>11433</v>
      </c>
      <c r="E51" s="326">
        <f t="shared" si="9"/>
        <v>8.0292770490353327E-3</v>
      </c>
      <c r="F51" s="325">
        <f t="shared" si="10"/>
        <v>-28644</v>
      </c>
      <c r="G51" s="326">
        <f t="shared" si="11"/>
        <v>-1.9565694051397853E-2</v>
      </c>
    </row>
    <row r="52" spans="1:7" ht="15" hidden="1" customHeight="1">
      <c r="A52" s="348">
        <v>41091</v>
      </c>
      <c r="B52" s="297">
        <v>2012</v>
      </c>
      <c r="C52" s="298">
        <f>'C.GENERAL'!I52+CCARBON!I52+CMAR!I52</f>
        <v>1425827</v>
      </c>
      <c r="D52" s="325">
        <f t="shared" si="8"/>
        <v>-9520</v>
      </c>
      <c r="E52" s="326">
        <f t="shared" si="9"/>
        <v>-6.6325425141098293E-3</v>
      </c>
      <c r="F52" s="325">
        <f t="shared" si="10"/>
        <v>-44987</v>
      </c>
      <c r="G52" s="326">
        <f t="shared" si="11"/>
        <v>-3.0586464365990551E-2</v>
      </c>
    </row>
    <row r="53" spans="1:7" ht="15" hidden="1" customHeight="1">
      <c r="A53" s="348">
        <v>41122</v>
      </c>
      <c r="B53" s="297">
        <v>2012</v>
      </c>
      <c r="C53" s="298">
        <f>'C.GENERAL'!I53+CCARBON!I53+CMAR!I53</f>
        <v>1410840</v>
      </c>
      <c r="D53" s="325">
        <f t="shared" si="8"/>
        <v>-14987</v>
      </c>
      <c r="E53" s="326">
        <f t="shared" si="9"/>
        <v>-1.0511092860494342E-2</v>
      </c>
      <c r="F53" s="325">
        <f t="shared" si="10"/>
        <v>-38180</v>
      </c>
      <c r="G53" s="326">
        <f t="shared" si="11"/>
        <v>-2.6348842666077732E-2</v>
      </c>
    </row>
    <row r="54" spans="1:7" ht="15" hidden="1" customHeight="1">
      <c r="A54" s="348">
        <v>41153</v>
      </c>
      <c r="B54" s="297">
        <v>2012</v>
      </c>
      <c r="C54" s="298">
        <f>'C.GENERAL'!I54+CCARBON!I54+CMAR!I54</f>
        <v>1412165</v>
      </c>
      <c r="D54" s="325">
        <f t="shared" si="8"/>
        <v>1325</v>
      </c>
      <c r="E54" s="326">
        <f t="shared" si="9"/>
        <v>9.3915681438017096E-4</v>
      </c>
      <c r="F54" s="325">
        <f t="shared" si="10"/>
        <v>-31490</v>
      </c>
      <c r="G54" s="326">
        <f t="shared" si="11"/>
        <v>-2.1812690705189208E-2</v>
      </c>
    </row>
    <row r="55" spans="1:7" ht="15" hidden="1" customHeight="1">
      <c r="A55" s="348">
        <v>41183</v>
      </c>
      <c r="B55" s="297">
        <v>2012</v>
      </c>
      <c r="C55" s="298">
        <f>'C.GENERAL'!I55+CCARBON!I55+CMAR!I55</f>
        <v>1396048</v>
      </c>
      <c r="D55" s="325">
        <f t="shared" si="8"/>
        <v>-16117</v>
      </c>
      <c r="E55" s="326">
        <f t="shared" si="9"/>
        <v>-1.1412972280151368E-2</v>
      </c>
      <c r="F55" s="325">
        <f t="shared" si="10"/>
        <v>-43126</v>
      </c>
      <c r="G55" s="326">
        <f t="shared" si="11"/>
        <v>-2.9965799826845108E-2</v>
      </c>
    </row>
    <row r="56" spans="1:7" ht="15" hidden="1" customHeight="1">
      <c r="A56" s="348">
        <v>41214</v>
      </c>
      <c r="B56" s="297">
        <v>2012</v>
      </c>
      <c r="C56" s="298">
        <f>'C.GENERAL'!I56+CCARBON!I56+CMAR!I56</f>
        <v>1391490</v>
      </c>
      <c r="D56" s="325">
        <f t="shared" si="8"/>
        <v>-4558</v>
      </c>
      <c r="E56" s="326">
        <f t="shared" si="9"/>
        <v>-3.2649307187145871E-3</v>
      </c>
      <c r="F56" s="325">
        <f t="shared" si="10"/>
        <v>-43801</v>
      </c>
      <c r="G56" s="326">
        <f t="shared" si="11"/>
        <v>-3.0517156451200456E-2</v>
      </c>
    </row>
    <row r="57" spans="1:7" s="172" customFormat="1" ht="15" hidden="1" customHeight="1">
      <c r="A57" s="348">
        <v>41244</v>
      </c>
      <c r="B57" s="297">
        <v>2012</v>
      </c>
      <c r="C57" s="298">
        <f>'C.GENERAL'!I57+CCARBON!I57+CMAR!I57</f>
        <v>1384439</v>
      </c>
      <c r="D57" s="325">
        <f t="shared" si="8"/>
        <v>-7051</v>
      </c>
      <c r="E57" s="326">
        <f t="shared" si="9"/>
        <v>-5.0672300914846868E-3</v>
      </c>
      <c r="F57" s="325">
        <f t="shared" si="10"/>
        <v>-39505</v>
      </c>
      <c r="G57" s="326">
        <f t="shared" si="11"/>
        <v>-2.7743366312158346E-2</v>
      </c>
    </row>
    <row r="58" spans="1:7" s="172" customFormat="1" ht="15" hidden="1" customHeight="1">
      <c r="A58" s="348"/>
      <c r="B58" s="297">
        <v>2013</v>
      </c>
      <c r="C58" s="298"/>
      <c r="D58" s="327"/>
      <c r="E58" s="328"/>
      <c r="F58" s="327"/>
      <c r="G58" s="328"/>
    </row>
    <row r="59" spans="1:7" ht="15" hidden="1" customHeight="1">
      <c r="A59" s="348">
        <v>41279</v>
      </c>
      <c r="B59" s="297">
        <v>2013</v>
      </c>
      <c r="C59" s="298">
        <f>'C.GENERAL'!I59+CCARBON!I59+CMAR!I59</f>
        <v>1365864</v>
      </c>
      <c r="D59" s="325">
        <f>C59-C57</f>
        <v>-18575</v>
      </c>
      <c r="E59" s="326">
        <f>C59/C57-1</f>
        <v>-1.3416986952837884E-2</v>
      </c>
      <c r="F59" s="325">
        <f>C59-C46</f>
        <v>-38471</v>
      </c>
      <c r="G59" s="326">
        <f>C59/C46-1</f>
        <v>-2.7394460723402903E-2</v>
      </c>
    </row>
    <row r="60" spans="1:7" ht="15" customHeight="1">
      <c r="A60" s="348">
        <v>41306</v>
      </c>
      <c r="B60" s="297">
        <v>2013</v>
      </c>
      <c r="C60" s="298">
        <f>'C.GENERAL'!I60+CCARBON!I60+CMAR!I60</f>
        <v>1368811</v>
      </c>
      <c r="D60" s="325">
        <f>C60-C59</f>
        <v>2947</v>
      </c>
      <c r="E60" s="326">
        <f>C60/C59-1</f>
        <v>2.1576086638201986E-3</v>
      </c>
      <c r="F60" s="325">
        <f>C60-C47</f>
        <v>-32985</v>
      </c>
      <c r="G60" s="326">
        <f>C60/C47-1</f>
        <v>-2.3530527979820137E-2</v>
      </c>
    </row>
    <row r="61" spans="1:7" ht="15" hidden="1" customHeight="1">
      <c r="A61" s="348">
        <v>41334</v>
      </c>
      <c r="B61" s="297">
        <v>2013</v>
      </c>
      <c r="C61" s="298">
        <f>'C.GENERAL'!I61+CCARBON!I61+CMAR!I61</f>
        <v>1378397</v>
      </c>
      <c r="D61" s="325">
        <f>C61-C60</f>
        <v>9586</v>
      </c>
      <c r="E61" s="326">
        <f>C61/C60-1</f>
        <v>7.0031582154146399E-3</v>
      </c>
      <c r="F61" s="325">
        <f>C61-C48</f>
        <v>-34826</v>
      </c>
      <c r="G61" s="326">
        <f>C61/C48-1</f>
        <v>-2.4642961514212525E-2</v>
      </c>
    </row>
    <row r="62" spans="1:7" ht="15" hidden="1" customHeight="1">
      <c r="A62" s="348">
        <v>41365</v>
      </c>
      <c r="B62" s="297">
        <v>2013</v>
      </c>
      <c r="C62" s="298">
        <f>'C.GENERAL'!I62+CCARBON!I62+CMAR!I62</f>
        <v>1383748</v>
      </c>
      <c r="D62" s="325">
        <f>C62-C61</f>
        <v>5351</v>
      </c>
      <c r="E62" s="326">
        <f>C62/C61-1</f>
        <v>3.8820455935408837E-3</v>
      </c>
      <c r="F62" s="325">
        <f>C62-C49</f>
        <v>-33120</v>
      </c>
      <c r="G62" s="326">
        <f>C62/C49-1</f>
        <v>-2.3375501458145709E-2</v>
      </c>
    </row>
    <row r="63" spans="1:7" ht="15" hidden="1" customHeight="1">
      <c r="A63" s="348">
        <v>41395</v>
      </c>
      <c r="B63" s="297">
        <v>2013</v>
      </c>
      <c r="C63" s="298">
        <f>'C.GENERAL'!I63+CCARBON!I63+CMAR!I63</f>
        <v>1394348</v>
      </c>
      <c r="D63" s="325">
        <f t="shared" ref="D63:D70" si="12">C63-C62</f>
        <v>10600</v>
      </c>
      <c r="E63" s="326">
        <f t="shared" ref="E63:E70" si="13">C63/C62-1</f>
        <v>7.6603543419755393E-3</v>
      </c>
      <c r="F63" s="325">
        <f t="shared" ref="F63:F70" si="14">C63-C50</f>
        <v>-29566</v>
      </c>
      <c r="G63" s="326">
        <f t="shared" ref="G63:G70" si="15">C63/C50-1</f>
        <v>-2.0763894448681541E-2</v>
      </c>
    </row>
    <row r="64" spans="1:7" ht="15" hidden="1" customHeight="1">
      <c r="A64" s="348">
        <v>41426</v>
      </c>
      <c r="B64" s="297">
        <v>2013</v>
      </c>
      <c r="C64" s="298">
        <f>'C.GENERAL'!I64+CCARBON!I64+CMAR!I64</f>
        <v>1408179</v>
      </c>
      <c r="D64" s="325">
        <f t="shared" si="12"/>
        <v>13831</v>
      </c>
      <c r="E64" s="326">
        <f t="shared" si="13"/>
        <v>9.9193314724874693E-3</v>
      </c>
      <c r="F64" s="325">
        <f t="shared" si="14"/>
        <v>-27168</v>
      </c>
      <c r="G64" s="326">
        <f t="shared" si="15"/>
        <v>-1.8927827208333636E-2</v>
      </c>
    </row>
    <row r="65" spans="1:7" ht="15" hidden="1" customHeight="1">
      <c r="A65" s="348">
        <v>41456</v>
      </c>
      <c r="B65" s="297">
        <v>2013</v>
      </c>
      <c r="C65" s="298">
        <f>'C.GENERAL'!I65+CCARBON!I65+CMAR!I65</f>
        <v>1404800</v>
      </c>
      <c r="D65" s="325">
        <f t="shared" si="12"/>
        <v>-3379</v>
      </c>
      <c r="E65" s="326">
        <f t="shared" si="13"/>
        <v>-2.3995528977495129E-3</v>
      </c>
      <c r="F65" s="325">
        <f t="shared" si="14"/>
        <v>-21027</v>
      </c>
      <c r="G65" s="326">
        <f t="shared" si="15"/>
        <v>-1.4747230905292175E-2</v>
      </c>
    </row>
    <row r="66" spans="1:7" ht="15" hidden="1" customHeight="1">
      <c r="A66" s="348">
        <v>41487</v>
      </c>
      <c r="B66" s="297">
        <v>2013</v>
      </c>
      <c r="C66" s="298">
        <f>'C.GENERAL'!I66+CCARBON!I66+CMAR!I66</f>
        <v>1399630</v>
      </c>
      <c r="D66" s="325">
        <f t="shared" si="12"/>
        <v>-5170</v>
      </c>
      <c r="E66" s="326">
        <f t="shared" si="13"/>
        <v>-3.6802391799544143E-3</v>
      </c>
      <c r="F66" s="325">
        <f t="shared" si="14"/>
        <v>-11210</v>
      </c>
      <c r="G66" s="326">
        <f t="shared" si="15"/>
        <v>-7.9456210484534218E-3</v>
      </c>
    </row>
    <row r="67" spans="1:7" ht="15" hidden="1" customHeight="1">
      <c r="A67" s="348">
        <v>41518</v>
      </c>
      <c r="B67" s="297">
        <v>2013</v>
      </c>
      <c r="C67" s="298">
        <f>'C.GENERAL'!I67+CCARBON!I67+CMAR!I67</f>
        <v>1392432</v>
      </c>
      <c r="D67" s="325">
        <f t="shared" si="12"/>
        <v>-7198</v>
      </c>
      <c r="E67" s="326">
        <f t="shared" si="13"/>
        <v>-5.1427877367590247E-3</v>
      </c>
      <c r="F67" s="325">
        <f t="shared" si="14"/>
        <v>-19733</v>
      </c>
      <c r="G67" s="326">
        <f t="shared" si="15"/>
        <v>-1.397357957462475E-2</v>
      </c>
    </row>
    <row r="68" spans="1:7" ht="15" hidden="1" customHeight="1">
      <c r="A68" s="348">
        <v>41548</v>
      </c>
      <c r="B68" s="297">
        <v>2013</v>
      </c>
      <c r="C68" s="298">
        <f>'C.GENERAL'!I68+CCARBON!I68+CMAR!I68</f>
        <v>1392573</v>
      </c>
      <c r="D68" s="325">
        <f t="shared" si="12"/>
        <v>141</v>
      </c>
      <c r="E68" s="326">
        <f t="shared" si="13"/>
        <v>1.0126167741053571E-4</v>
      </c>
      <c r="F68" s="325">
        <f t="shared" si="14"/>
        <v>-3475</v>
      </c>
      <c r="G68" s="326">
        <f t="shared" si="15"/>
        <v>-2.4891694268391884E-3</v>
      </c>
    </row>
    <row r="69" spans="1:7" ht="15" hidden="1" customHeight="1">
      <c r="A69" s="348">
        <v>41579</v>
      </c>
      <c r="B69" s="297">
        <v>2013</v>
      </c>
      <c r="C69" s="298">
        <f>'C.GENERAL'!I69+CCARBON!I69+CMAR!I69</f>
        <v>1398575</v>
      </c>
      <c r="D69" s="325">
        <f t="shared" si="12"/>
        <v>6002</v>
      </c>
      <c r="E69" s="326">
        <f t="shared" si="13"/>
        <v>4.3100074466473348E-3</v>
      </c>
      <c r="F69" s="325">
        <f t="shared" si="14"/>
        <v>7085</v>
      </c>
      <c r="G69" s="326">
        <f t="shared" si="15"/>
        <v>5.0916643310408016E-3</v>
      </c>
    </row>
    <row r="70" spans="1:7" ht="15" hidden="1" customHeight="1">
      <c r="A70" s="348">
        <v>41609</v>
      </c>
      <c r="B70" s="297">
        <v>2013</v>
      </c>
      <c r="C70" s="298">
        <f>'C.GENERAL'!I70+CCARBON!I70+CMAR!I70</f>
        <v>1388591</v>
      </c>
      <c r="D70" s="325">
        <f t="shared" si="12"/>
        <v>-9984</v>
      </c>
      <c r="E70" s="326">
        <f t="shared" si="13"/>
        <v>-7.1386947428632164E-3</v>
      </c>
      <c r="F70" s="325">
        <f t="shared" si="14"/>
        <v>4152</v>
      </c>
      <c r="G70" s="326">
        <f t="shared" si="15"/>
        <v>2.9990487121498433E-3</v>
      </c>
    </row>
    <row r="71" spans="1:7" s="172" customFormat="1" ht="20.25" hidden="1" customHeight="1">
      <c r="A71" s="347">
        <v>2014</v>
      </c>
      <c r="B71" s="307">
        <v>2014</v>
      </c>
      <c r="C71" s="329"/>
      <c r="D71" s="330"/>
      <c r="E71" s="331"/>
      <c r="F71" s="330"/>
      <c r="G71" s="331"/>
    </row>
    <row r="72" spans="1:7" ht="14.1" hidden="1" customHeight="1">
      <c r="A72" s="348">
        <v>41640</v>
      </c>
      <c r="B72" s="297">
        <v>2014</v>
      </c>
      <c r="C72" s="298">
        <f>'C.GENERAL'!I72+CCARBON!I72+CMAR!I72</f>
        <v>1374663</v>
      </c>
      <c r="D72" s="325">
        <f>C72-C70</f>
        <v>-13928</v>
      </c>
      <c r="E72" s="326">
        <f>C72/C70-1</f>
        <v>-1.0030311301167827E-2</v>
      </c>
      <c r="F72" s="325">
        <f>C72-C59</f>
        <v>8799</v>
      </c>
      <c r="G72" s="326">
        <f>C72/C59-1</f>
        <v>6.4420762242800578E-3</v>
      </c>
    </row>
    <row r="73" spans="1:7" ht="14.1" customHeight="1">
      <c r="A73" s="348">
        <v>41671</v>
      </c>
      <c r="B73" s="297">
        <v>2014</v>
      </c>
      <c r="C73" s="298">
        <f>'C.GENERAL'!I73+CCARBON!I73+CMAR!I73</f>
        <v>1382527</v>
      </c>
      <c r="D73" s="325">
        <f>C73-C72</f>
        <v>7864</v>
      </c>
      <c r="E73" s="326">
        <f>C73/C72-1</f>
        <v>5.7206748126632512E-3</v>
      </c>
      <c r="F73" s="325">
        <f>C73-C60</f>
        <v>13716</v>
      </c>
      <c r="G73" s="326">
        <f>C73/C60-1</f>
        <v>1.0020375347655763E-2</v>
      </c>
    </row>
    <row r="74" spans="1:7" ht="14.1" hidden="1" customHeight="1">
      <c r="A74" s="348">
        <v>41699</v>
      </c>
      <c r="B74" s="297">
        <v>2014</v>
      </c>
      <c r="C74" s="298">
        <f>'C.GENERAL'!I74+CCARBON!I74+CMAR!I74</f>
        <v>1395245</v>
      </c>
      <c r="D74" s="325">
        <f>C74-C73</f>
        <v>12718</v>
      </c>
      <c r="E74" s="326">
        <f>C74/C73-1</f>
        <v>9.1990970158268848E-3</v>
      </c>
      <c r="F74" s="325">
        <f>C74-C61</f>
        <v>16848</v>
      </c>
      <c r="G74" s="326">
        <f>C74/C61-1</f>
        <v>1.2222893694632253E-2</v>
      </c>
    </row>
    <row r="75" spans="1:7" ht="14.1" hidden="1" customHeight="1">
      <c r="A75" s="348">
        <v>41730</v>
      </c>
      <c r="B75" s="297">
        <v>2014</v>
      </c>
      <c r="C75" s="298">
        <f>'C.GENERAL'!I75+CCARBON!I75+CMAR!I75</f>
        <v>1411519</v>
      </c>
      <c r="D75" s="325">
        <f>C75-C74</f>
        <v>16274</v>
      </c>
      <c r="E75" s="326">
        <f>C75/C74-1</f>
        <v>1.1663901321990133E-2</v>
      </c>
      <c r="F75" s="325">
        <f>C75-C62</f>
        <v>27771</v>
      </c>
      <c r="G75" s="326">
        <f>C75/C62-1</f>
        <v>2.006940570103799E-2</v>
      </c>
    </row>
    <row r="76" spans="1:7" ht="14.1" hidden="1" customHeight="1">
      <c r="A76" s="348">
        <v>41760</v>
      </c>
      <c r="B76" s="297">
        <v>2014</v>
      </c>
      <c r="C76" s="298">
        <f>'C.GENERAL'!I76+CCARBON!I76+CMAR!I76</f>
        <v>1430573</v>
      </c>
      <c r="D76" s="325">
        <f t="shared" ref="D76:D83" si="16">C76-C75</f>
        <v>19054</v>
      </c>
      <c r="E76" s="326">
        <f t="shared" ref="E76:E83" si="17">C76/C75-1</f>
        <v>1.3498932710080513E-2</v>
      </c>
      <c r="F76" s="325">
        <f t="shared" ref="F76:F83" si="18">C76-C63</f>
        <v>36225</v>
      </c>
      <c r="G76" s="326">
        <f t="shared" ref="G76:G83" si="19">C76/C63-1</f>
        <v>2.5979884505159312E-2</v>
      </c>
    </row>
    <row r="77" spans="1:7" ht="14.1" hidden="1" customHeight="1">
      <c r="A77" s="348">
        <v>41791</v>
      </c>
      <c r="B77" s="297">
        <v>2014</v>
      </c>
      <c r="C77" s="298">
        <f>'C.GENERAL'!I77+CCARBON!I77+CMAR!I77</f>
        <v>1434088</v>
      </c>
      <c r="D77" s="325">
        <f t="shared" si="16"/>
        <v>3515</v>
      </c>
      <c r="E77" s="326">
        <f t="shared" si="17"/>
        <v>2.4570574168532033E-3</v>
      </c>
      <c r="F77" s="325">
        <f t="shared" si="18"/>
        <v>25909</v>
      </c>
      <c r="G77" s="326">
        <f t="shared" si="19"/>
        <v>1.8398939339387965E-2</v>
      </c>
    </row>
    <row r="78" spans="1:7" ht="14.1" hidden="1" customHeight="1">
      <c r="A78" s="348">
        <v>41821</v>
      </c>
      <c r="B78" s="297">
        <v>2014</v>
      </c>
      <c r="C78" s="298">
        <f>'C.GENERAL'!I78+CCARBON!I78+CMAR!I78</f>
        <v>1436827</v>
      </c>
      <c r="D78" s="325">
        <f t="shared" si="16"/>
        <v>2739</v>
      </c>
      <c r="E78" s="326">
        <f t="shared" si="17"/>
        <v>1.9099246350293697E-3</v>
      </c>
      <c r="F78" s="325">
        <f t="shared" si="18"/>
        <v>32027</v>
      </c>
      <c r="G78" s="326">
        <f t="shared" si="19"/>
        <v>2.2798263097949967E-2</v>
      </c>
    </row>
    <row r="79" spans="1:7" ht="14.1" hidden="1" customHeight="1">
      <c r="A79" s="348">
        <v>41852</v>
      </c>
      <c r="B79" s="297">
        <v>2014</v>
      </c>
      <c r="C79" s="298">
        <f>'C.GENERAL'!I79+CCARBON!I79+CMAR!I79</f>
        <v>1431274</v>
      </c>
      <c r="D79" s="325">
        <f t="shared" si="16"/>
        <v>-5553</v>
      </c>
      <c r="E79" s="326">
        <f t="shared" si="17"/>
        <v>-3.8647659043155036E-3</v>
      </c>
      <c r="F79" s="325">
        <f t="shared" si="18"/>
        <v>31644</v>
      </c>
      <c r="G79" s="326">
        <f t="shared" si="19"/>
        <v>2.2608832334259699E-2</v>
      </c>
    </row>
    <row r="80" spans="1:7" ht="14.1" hidden="1" customHeight="1">
      <c r="A80" s="348">
        <v>41883</v>
      </c>
      <c r="B80" s="297">
        <v>2014</v>
      </c>
      <c r="C80" s="298">
        <f>'C.GENERAL'!I80+CCARBON!I80+CMAR!I80</f>
        <v>1422233</v>
      </c>
      <c r="D80" s="325">
        <f t="shared" si="16"/>
        <v>-9041</v>
      </c>
      <c r="E80" s="326">
        <f t="shared" si="17"/>
        <v>-6.3167499724021692E-3</v>
      </c>
      <c r="F80" s="325">
        <f t="shared" si="18"/>
        <v>29801</v>
      </c>
      <c r="G80" s="326">
        <f t="shared" si="19"/>
        <v>2.1402122329851725E-2</v>
      </c>
    </row>
    <row r="81" spans="1:7" ht="14.1" hidden="1" customHeight="1">
      <c r="A81" s="348">
        <v>41913</v>
      </c>
      <c r="B81" s="297">
        <v>2014</v>
      </c>
      <c r="C81" s="298">
        <f>'C.GENERAL'!I81+CCARBON!I81+CMAR!I81</f>
        <v>1424936</v>
      </c>
      <c r="D81" s="325">
        <f t="shared" si="16"/>
        <v>2703</v>
      </c>
      <c r="E81" s="326">
        <f t="shared" si="17"/>
        <v>1.9005324725274164E-3</v>
      </c>
      <c r="F81" s="325">
        <f t="shared" si="18"/>
        <v>32363</v>
      </c>
      <c r="G81" s="326">
        <f t="shared" si="19"/>
        <v>2.3239715260887639E-2</v>
      </c>
    </row>
    <row r="82" spans="1:7" ht="14.1" hidden="1" customHeight="1">
      <c r="A82" s="348">
        <v>41944</v>
      </c>
      <c r="B82" s="297">
        <v>2014</v>
      </c>
      <c r="C82" s="298">
        <f>'C.GENERAL'!I82+CCARBON!I82+CMAR!I82</f>
        <v>1430760</v>
      </c>
      <c r="D82" s="325">
        <f t="shared" si="16"/>
        <v>5824</v>
      </c>
      <c r="E82" s="326">
        <f t="shared" si="17"/>
        <v>4.0872011093830984E-3</v>
      </c>
      <c r="F82" s="325">
        <f t="shared" si="18"/>
        <v>32185</v>
      </c>
      <c r="G82" s="326">
        <f t="shared" si="19"/>
        <v>2.3012709364889306E-2</v>
      </c>
    </row>
    <row r="83" spans="1:7" ht="14.1" hidden="1" customHeight="1">
      <c r="A83" s="348">
        <v>41974</v>
      </c>
      <c r="B83" s="297">
        <v>2014</v>
      </c>
      <c r="C83" s="298">
        <f>'C.GENERAL'!I83+CCARBON!I83+CMAR!I83</f>
        <v>1423679</v>
      </c>
      <c r="D83" s="325">
        <f t="shared" si="16"/>
        <v>-7081</v>
      </c>
      <c r="E83" s="326">
        <f t="shared" si="17"/>
        <v>-4.9491179512985983E-3</v>
      </c>
      <c r="F83" s="325">
        <f t="shared" si="18"/>
        <v>35088</v>
      </c>
      <c r="G83" s="326">
        <f t="shared" si="19"/>
        <v>2.5268779647858786E-2</v>
      </c>
    </row>
    <row r="84" spans="1:7" s="172" customFormat="1" ht="21.2" hidden="1" customHeight="1">
      <c r="A84" s="347">
        <v>2015</v>
      </c>
      <c r="B84" s="307">
        <v>2015</v>
      </c>
      <c r="C84" s="329"/>
      <c r="D84" s="330"/>
      <c r="E84" s="331"/>
      <c r="F84" s="330"/>
      <c r="G84" s="331"/>
    </row>
    <row r="85" spans="1:7" ht="15" hidden="1" customHeight="1">
      <c r="A85" s="348">
        <v>42005</v>
      </c>
      <c r="B85" s="297">
        <v>2015</v>
      </c>
      <c r="C85" s="783">
        <f>'C.GENERAL'!I85+CCARBON!I85+CMAR!I85</f>
        <v>1418293</v>
      </c>
      <c r="D85" s="784">
        <f>C85-C83</f>
        <v>-5386</v>
      </c>
      <c r="E85" s="785">
        <f>C85/C83-1</f>
        <v>-3.7831561749523956E-3</v>
      </c>
      <c r="F85" s="784">
        <f>C85-C72</f>
        <v>43630</v>
      </c>
      <c r="G85" s="785">
        <f>C85/C72-1</f>
        <v>3.1738687954793177E-2</v>
      </c>
    </row>
    <row r="86" spans="1:7" ht="15" customHeight="1">
      <c r="A86" s="348">
        <v>42036</v>
      </c>
      <c r="B86" s="297">
        <v>2015</v>
      </c>
      <c r="C86" s="298">
        <f>'C.GENERAL'!I86+CCARBON!I86+CMAR!I86</f>
        <v>1427856</v>
      </c>
      <c r="D86" s="325">
        <f>C86-C85</f>
        <v>9563</v>
      </c>
      <c r="E86" s="326">
        <f>C86/C85-1</f>
        <v>6.7426124221159345E-3</v>
      </c>
      <c r="F86" s="325">
        <f>C86-C73</f>
        <v>45329</v>
      </c>
      <c r="G86" s="326">
        <f>C86/C73-1</f>
        <v>3.2787063109798176E-2</v>
      </c>
    </row>
    <row r="87" spans="1:7" ht="15" hidden="1" customHeight="1">
      <c r="A87" s="348">
        <v>42064</v>
      </c>
      <c r="B87" s="297">
        <v>2015</v>
      </c>
      <c r="C87" s="298">
        <f>'C.GENERAL'!I87+CCARBON!I87+CMAR!I87</f>
        <v>1440767</v>
      </c>
      <c r="D87" s="325">
        <f>C87-C86</f>
        <v>12911</v>
      </c>
      <c r="E87" s="326">
        <f>C87/C86-1</f>
        <v>9.04222834795676E-3</v>
      </c>
      <c r="F87" s="325">
        <f>C87-C74</f>
        <v>45522</v>
      </c>
      <c r="G87" s="326">
        <f>C87/C74-1</f>
        <v>3.2626527957455576E-2</v>
      </c>
    </row>
    <row r="88" spans="1:7" ht="15" hidden="1" customHeight="1">
      <c r="A88" s="348">
        <v>42095</v>
      </c>
      <c r="B88" s="297">
        <v>2015</v>
      </c>
      <c r="C88" s="298">
        <f>'C.GENERAL'!I88+CCARBON!I88+CMAR!I88</f>
        <v>1455890</v>
      </c>
      <c r="D88" s="325">
        <f>C88-C87</f>
        <v>15123</v>
      </c>
      <c r="E88" s="326">
        <f>C88/C87-1</f>
        <v>1.0496492493234477E-2</v>
      </c>
      <c r="F88" s="325">
        <f>C88-C75</f>
        <v>44371</v>
      </c>
      <c r="G88" s="326">
        <f>C88/C75-1</f>
        <v>3.1434929320823812E-2</v>
      </c>
    </row>
    <row r="89" spans="1:7" ht="15" hidden="1" customHeight="1">
      <c r="A89" s="348">
        <v>42125</v>
      </c>
      <c r="B89" s="297">
        <v>2015</v>
      </c>
      <c r="C89" s="298">
        <f>'C.GENERAL'!I89+CCARBON!I89+CMAR!I89</f>
        <v>1476055</v>
      </c>
      <c r="D89" s="325">
        <f t="shared" ref="D89:D96" si="20">C89-C88</f>
        <v>20165</v>
      </c>
      <c r="E89" s="326">
        <f t="shared" ref="E89:E96" si="21">C89/C88-1</f>
        <v>1.3850634319900523E-2</v>
      </c>
      <c r="F89" s="325">
        <f t="shared" ref="F89:F96" si="22">C89-C76</f>
        <v>45482</v>
      </c>
      <c r="G89" s="326">
        <f t="shared" ref="G89:G96" si="23">C89/C76-1</f>
        <v>3.1792855030816414E-2</v>
      </c>
    </row>
    <row r="90" spans="1:7" ht="15" hidden="1" customHeight="1">
      <c r="A90" s="348">
        <v>42156</v>
      </c>
      <c r="B90" s="297">
        <v>2015</v>
      </c>
      <c r="C90" s="298">
        <f>'C.GENERAL'!I90+CCARBON!I90+CMAR!I90</f>
        <v>1477162</v>
      </c>
      <c r="D90" s="325">
        <f t="shared" si="20"/>
        <v>1107</v>
      </c>
      <c r="E90" s="326">
        <f t="shared" si="21"/>
        <v>7.4997205388682708E-4</v>
      </c>
      <c r="F90" s="325">
        <f t="shared" si="22"/>
        <v>43074</v>
      </c>
      <c r="G90" s="326">
        <f t="shared" si="23"/>
        <v>3.0035813701809078E-2</v>
      </c>
    </row>
    <row r="91" spans="1:7" ht="15" hidden="1" customHeight="1">
      <c r="A91" s="348">
        <v>42186</v>
      </c>
      <c r="B91" s="297">
        <v>2015</v>
      </c>
      <c r="C91" s="298">
        <f>'C.GENERAL'!I91+CCARBON!I91+CMAR!I91</f>
        <v>1478064</v>
      </c>
      <c r="D91" s="325">
        <f t="shared" si="20"/>
        <v>902</v>
      </c>
      <c r="E91" s="326">
        <f t="shared" si="21"/>
        <v>6.1063038448061491E-4</v>
      </c>
      <c r="F91" s="325">
        <f t="shared" si="22"/>
        <v>41237</v>
      </c>
      <c r="G91" s="326">
        <f t="shared" si="23"/>
        <v>2.870004530816872E-2</v>
      </c>
    </row>
    <row r="92" spans="1:7" ht="15" hidden="1" customHeight="1">
      <c r="A92" s="348">
        <v>42217</v>
      </c>
      <c r="B92" s="297">
        <v>2015</v>
      </c>
      <c r="C92" s="298">
        <f>'C.GENERAL'!I92+CCARBON!I92+CMAR!I92</f>
        <v>1464154</v>
      </c>
      <c r="D92" s="325">
        <f t="shared" si="20"/>
        <v>-13910</v>
      </c>
      <c r="E92" s="326">
        <f t="shared" si="21"/>
        <v>-9.4109592006841325E-3</v>
      </c>
      <c r="F92" s="325">
        <f t="shared" si="22"/>
        <v>32880</v>
      </c>
      <c r="G92" s="326">
        <f t="shared" si="23"/>
        <v>2.2972540547791631E-2</v>
      </c>
    </row>
    <row r="93" spans="1:7" ht="15" hidden="1" customHeight="1">
      <c r="A93" s="348">
        <v>42248</v>
      </c>
      <c r="B93" s="297">
        <v>2015</v>
      </c>
      <c r="C93" s="298">
        <f>'C.GENERAL'!I93+CCARBON!I93+CMAR!I93</f>
        <v>1461270</v>
      </c>
      <c r="D93" s="325">
        <f t="shared" si="20"/>
        <v>-2884</v>
      </c>
      <c r="E93" s="326">
        <f t="shared" si="21"/>
        <v>-1.9697381559590221E-3</v>
      </c>
      <c r="F93" s="325">
        <f t="shared" si="22"/>
        <v>39037</v>
      </c>
      <c r="G93" s="326">
        <f t="shared" si="23"/>
        <v>2.7447682623030101E-2</v>
      </c>
    </row>
    <row r="94" spans="1:7" ht="15" hidden="1" customHeight="1">
      <c r="A94" s="348">
        <v>42278</v>
      </c>
      <c r="B94" s="297">
        <v>2015</v>
      </c>
      <c r="C94" s="298">
        <f>'C.GENERAL'!I94+CCARBON!I94+CMAR!I94</f>
        <v>1473181</v>
      </c>
      <c r="D94" s="325">
        <f t="shared" si="20"/>
        <v>11911</v>
      </c>
      <c r="E94" s="326">
        <f t="shared" si="21"/>
        <v>8.1511288126081549E-3</v>
      </c>
      <c r="F94" s="325">
        <f t="shared" si="22"/>
        <v>48245</v>
      </c>
      <c r="G94" s="326">
        <f t="shared" si="23"/>
        <v>3.3857660975650905E-2</v>
      </c>
    </row>
    <row r="95" spans="1:7" ht="15" hidden="1" customHeight="1">
      <c r="A95" s="348">
        <v>42309</v>
      </c>
      <c r="B95" s="297">
        <v>2015</v>
      </c>
      <c r="C95" s="298">
        <f>'C.GENERAL'!I95+CCARBON!I95+CMAR!I95</f>
        <v>1467070</v>
      </c>
      <c r="D95" s="325">
        <f t="shared" si="20"/>
        <v>-6111</v>
      </c>
      <c r="E95" s="326">
        <f t="shared" si="21"/>
        <v>-4.1481664506941573E-3</v>
      </c>
      <c r="F95" s="325">
        <f t="shared" si="22"/>
        <v>36310</v>
      </c>
      <c r="G95" s="326">
        <f t="shared" si="23"/>
        <v>2.5378120719058428E-2</v>
      </c>
    </row>
    <row r="96" spans="1:7" ht="15" hidden="1" customHeight="1">
      <c r="A96" s="348">
        <v>42339</v>
      </c>
      <c r="B96" s="297">
        <v>2015</v>
      </c>
      <c r="C96" s="298">
        <f>'C.GENERAL'!I96+CCARBON!I96+CMAR!I96</f>
        <v>1463553</v>
      </c>
      <c r="D96" s="325">
        <f t="shared" si="20"/>
        <v>-3517</v>
      </c>
      <c r="E96" s="326">
        <f t="shared" si="21"/>
        <v>-2.3972952892500343E-3</v>
      </c>
      <c r="F96" s="325">
        <f t="shared" si="22"/>
        <v>39874</v>
      </c>
      <c r="G96" s="326">
        <f t="shared" si="23"/>
        <v>2.8007718031944018E-2</v>
      </c>
    </row>
    <row r="97" spans="1:7" s="172" customFormat="1" ht="25.9" hidden="1" customHeight="1">
      <c r="A97" s="347">
        <v>2016</v>
      </c>
      <c r="B97" s="307">
        <v>2016</v>
      </c>
      <c r="C97" s="329"/>
      <c r="D97" s="330"/>
      <c r="E97" s="331"/>
      <c r="F97" s="330"/>
      <c r="G97" s="331"/>
    </row>
    <row r="98" spans="1:7" ht="15" hidden="1" customHeight="1">
      <c r="A98" s="348">
        <v>42370</v>
      </c>
      <c r="B98" s="297">
        <v>2016</v>
      </c>
      <c r="C98" s="298">
        <f>'C.GENERAL'!I98+CCARBON!I98+CMAR!I98</f>
        <v>1455546</v>
      </c>
      <c r="D98" s="325">
        <f>C98-C96</f>
        <v>-8007</v>
      </c>
      <c r="E98" s="326">
        <f>C98/C96-1</f>
        <v>-5.4709327233110061E-3</v>
      </c>
      <c r="F98" s="325">
        <f t="shared" ref="F98:F109" si="24">C98-C85</f>
        <v>37253</v>
      </c>
      <c r="G98" s="326">
        <f t="shared" ref="G98:G109" si="25">C98/C85-1</f>
        <v>2.6266081832174271E-2</v>
      </c>
    </row>
    <row r="99" spans="1:7" ht="15" customHeight="1">
      <c r="A99" s="348">
        <v>42401</v>
      </c>
      <c r="B99" s="297">
        <v>2016</v>
      </c>
      <c r="C99" s="298">
        <f>'C.GENERAL'!I99+CCARBON!I99+CMAR!I99</f>
        <v>1458560</v>
      </c>
      <c r="D99" s="325">
        <f>C99-C98</f>
        <v>3014</v>
      </c>
      <c r="E99" s="326">
        <f>C99/C98-1</f>
        <v>2.070700616813248E-3</v>
      </c>
      <c r="F99" s="325">
        <f t="shared" si="24"/>
        <v>30704</v>
      </c>
      <c r="G99" s="326">
        <f t="shared" si="25"/>
        <v>2.1503568987348842E-2</v>
      </c>
    </row>
    <row r="100" spans="1:7" ht="15" hidden="1" customHeight="1">
      <c r="A100" s="348">
        <v>42430</v>
      </c>
      <c r="B100" s="297">
        <v>2016</v>
      </c>
      <c r="C100" s="298">
        <f>'C.GENERAL'!I100+CCARBON!I100+CMAR!I100</f>
        <v>1470302</v>
      </c>
      <c r="D100" s="325">
        <f>C100-C99</f>
        <v>11742</v>
      </c>
      <c r="E100" s="326">
        <f>C100/C99-1</f>
        <v>8.0504058797719047E-3</v>
      </c>
      <c r="F100" s="325">
        <f t="shared" si="24"/>
        <v>29535</v>
      </c>
      <c r="G100" s="326">
        <f t="shared" si="25"/>
        <v>2.0499497836915959E-2</v>
      </c>
    </row>
    <row r="101" spans="1:7" ht="15" hidden="1" customHeight="1">
      <c r="A101" s="348">
        <v>42461</v>
      </c>
      <c r="B101" s="297">
        <v>2016</v>
      </c>
      <c r="C101" s="298">
        <f>'C.GENERAL'!I101+CCARBON!I101+CMAR!I101</f>
        <v>1489786</v>
      </c>
      <c r="D101" s="325">
        <f>C101-C100</f>
        <v>19484</v>
      </c>
      <c r="E101" s="326">
        <f>C101/C100-1</f>
        <v>1.3251699310753873E-2</v>
      </c>
      <c r="F101" s="325">
        <f t="shared" si="24"/>
        <v>33896</v>
      </c>
      <c r="G101" s="326">
        <f t="shared" si="25"/>
        <v>2.3281978720919749E-2</v>
      </c>
    </row>
    <row r="102" spans="1:7" ht="15" hidden="1" customHeight="1">
      <c r="A102" s="348">
        <v>42491</v>
      </c>
      <c r="B102" s="297">
        <v>2016</v>
      </c>
      <c r="C102" s="298">
        <f>'C.GENERAL'!I102+CCARBON!I102+CMAR!I102</f>
        <v>1493618</v>
      </c>
      <c r="D102" s="325">
        <f>C102-C101</f>
        <v>3832</v>
      </c>
      <c r="E102" s="326">
        <f>C102/C101-1</f>
        <v>2.5721815079480237E-3</v>
      </c>
      <c r="F102" s="325">
        <f t="shared" si="24"/>
        <v>17563</v>
      </c>
      <c r="G102" s="326">
        <f t="shared" si="25"/>
        <v>1.1898608114196296E-2</v>
      </c>
    </row>
    <row r="103" spans="1:7" ht="15" hidden="1" customHeight="1">
      <c r="A103" s="348">
        <v>42522</v>
      </c>
      <c r="B103" s="297">
        <v>2016</v>
      </c>
      <c r="C103" s="298">
        <f>'C.GENERAL'!I103+CCARBON!I103+CMAR!I103</f>
        <v>1496258</v>
      </c>
      <c r="D103" s="325">
        <f>C103-C102</f>
        <v>2640</v>
      </c>
      <c r="E103" s="326">
        <f>C103/C102-1</f>
        <v>1.7675202093172526E-3</v>
      </c>
      <c r="F103" s="325">
        <f t="shared" si="24"/>
        <v>19096</v>
      </c>
      <c r="G103" s="326">
        <f t="shared" si="25"/>
        <v>1.2927492042172695E-2</v>
      </c>
    </row>
    <row r="104" spans="1:7" ht="15" hidden="1" customHeight="1">
      <c r="A104" s="348">
        <v>42552</v>
      </c>
      <c r="B104" s="297">
        <v>2016</v>
      </c>
      <c r="C104" s="298">
        <f>'C.GENERAL'!I104+CCARBON!I104+CMAR!I104</f>
        <v>1505288</v>
      </c>
      <c r="D104" s="325">
        <f t="shared" ref="D104:D109" si="26">C104-C103</f>
        <v>9030</v>
      </c>
      <c r="E104" s="326">
        <f t="shared" ref="E104:E109" si="27">C104/C103-1</f>
        <v>6.0350554516668264E-3</v>
      </c>
      <c r="F104" s="325">
        <f t="shared" si="24"/>
        <v>27224</v>
      </c>
      <c r="G104" s="326">
        <f t="shared" si="25"/>
        <v>1.8418688230009028E-2</v>
      </c>
    </row>
    <row r="105" spans="1:7" ht="15" hidden="1" customHeight="1">
      <c r="A105" s="348">
        <v>42583</v>
      </c>
      <c r="B105" s="297">
        <v>2016</v>
      </c>
      <c r="C105" s="298">
        <f>'C.GENERAL'!I105+CCARBON!I105+CMAR!I105</f>
        <v>1478929</v>
      </c>
      <c r="D105" s="325">
        <f t="shared" si="26"/>
        <v>-26359</v>
      </c>
      <c r="E105" s="326">
        <f t="shared" si="27"/>
        <v>-1.7510934784572774E-2</v>
      </c>
      <c r="F105" s="325">
        <f t="shared" si="24"/>
        <v>14775</v>
      </c>
      <c r="G105" s="326">
        <f t="shared" si="25"/>
        <v>1.0091151613832894E-2</v>
      </c>
    </row>
    <row r="106" spans="1:7" ht="15" hidden="1" customHeight="1">
      <c r="A106" s="348">
        <v>42614</v>
      </c>
      <c r="B106" s="297">
        <v>2016</v>
      </c>
      <c r="C106" s="298">
        <f>'C.GENERAL'!I106+CCARBON!I106+CMAR!I106</f>
        <v>1476208</v>
      </c>
      <c r="D106" s="325">
        <f t="shared" si="26"/>
        <v>-2721</v>
      </c>
      <c r="E106" s="326">
        <f t="shared" si="27"/>
        <v>-1.8398449147998264E-3</v>
      </c>
      <c r="F106" s="325">
        <f t="shared" si="24"/>
        <v>14938</v>
      </c>
      <c r="G106" s="326">
        <f t="shared" si="25"/>
        <v>1.0222614574993072E-2</v>
      </c>
    </row>
    <row r="107" spans="1:7" ht="15" hidden="1" customHeight="1">
      <c r="A107" s="348">
        <v>42644</v>
      </c>
      <c r="B107" s="297">
        <v>2016</v>
      </c>
      <c r="C107" s="298">
        <f>'C.GENERAL'!I107+CCARBON!I107+CMAR!I107</f>
        <v>1479702</v>
      </c>
      <c r="D107" s="325">
        <f t="shared" si="26"/>
        <v>3494</v>
      </c>
      <c r="E107" s="326">
        <f t="shared" si="27"/>
        <v>2.3668751287082568E-3</v>
      </c>
      <c r="F107" s="325">
        <f t="shared" si="24"/>
        <v>6521</v>
      </c>
      <c r="G107" s="326">
        <f t="shared" si="25"/>
        <v>4.4264757691010459E-3</v>
      </c>
    </row>
    <row r="108" spans="1:7" ht="15" hidden="1" customHeight="1">
      <c r="A108" s="348">
        <v>42675</v>
      </c>
      <c r="B108" s="297">
        <v>2016</v>
      </c>
      <c r="C108" s="298">
        <f>'C.GENERAL'!I108+CCARBON!I108+CMAR!I108</f>
        <v>1478136</v>
      </c>
      <c r="D108" s="325">
        <f t="shared" si="26"/>
        <v>-1566</v>
      </c>
      <c r="E108" s="326">
        <f t="shared" si="27"/>
        <v>-1.0583212025123689E-3</v>
      </c>
      <c r="F108" s="325">
        <f t="shared" si="24"/>
        <v>11066</v>
      </c>
      <c r="G108" s="326">
        <f t="shared" si="25"/>
        <v>7.5429256954337998E-3</v>
      </c>
    </row>
    <row r="109" spans="1:7" ht="15" hidden="1" customHeight="1">
      <c r="A109" s="348">
        <v>42705</v>
      </c>
      <c r="B109" s="297">
        <v>2016</v>
      </c>
      <c r="C109" s="298">
        <f>'C.GENERAL'!I109+CCARBON!I109+CMAR!I109</f>
        <v>1472855</v>
      </c>
      <c r="D109" s="325">
        <f t="shared" si="26"/>
        <v>-5281</v>
      </c>
      <c r="E109" s="326">
        <f t="shared" si="27"/>
        <v>-3.5727429681706724E-3</v>
      </c>
      <c r="F109" s="325">
        <f t="shared" si="24"/>
        <v>9302</v>
      </c>
      <c r="G109" s="326">
        <f t="shared" si="25"/>
        <v>6.3557657290169711E-3</v>
      </c>
    </row>
    <row r="110" spans="1:7" s="172" customFormat="1" ht="25.9" hidden="1" customHeight="1">
      <c r="A110" s="347">
        <v>2017</v>
      </c>
      <c r="B110" s="297">
        <v>2017</v>
      </c>
      <c r="C110" s="329"/>
      <c r="D110" s="330"/>
      <c r="E110" s="331"/>
      <c r="F110" s="330"/>
      <c r="G110" s="331"/>
    </row>
    <row r="111" spans="1:7" ht="15" hidden="1" customHeight="1">
      <c r="A111" s="348">
        <v>42736</v>
      </c>
      <c r="B111" s="297">
        <v>2017</v>
      </c>
      <c r="C111" s="298">
        <f>'C.GENERAL'!I111+CCARBON!I111+CMAR!I111</f>
        <v>1460932</v>
      </c>
      <c r="D111" s="325">
        <f>C111-C109</f>
        <v>-11923</v>
      </c>
      <c r="E111" s="326">
        <f>C111/C109-1</f>
        <v>-8.0951621171126975E-3</v>
      </c>
      <c r="F111" s="325">
        <f>C111-C98</f>
        <v>5386</v>
      </c>
      <c r="G111" s="326">
        <f>C111/C98-1</f>
        <v>3.7003296357518423E-3</v>
      </c>
    </row>
    <row r="112" spans="1:7" ht="15" customHeight="1">
      <c r="A112" s="348">
        <v>42767</v>
      </c>
      <c r="B112" s="297">
        <v>2017</v>
      </c>
      <c r="C112" s="298">
        <f>'C.GENERAL'!I112+CCARBON!I112+CMAR!I112</f>
        <v>1470595</v>
      </c>
      <c r="D112" s="325">
        <f>C112-C111</f>
        <v>9663</v>
      </c>
      <c r="E112" s="326">
        <f>C112/C111-1</f>
        <v>6.6142708900893687E-3</v>
      </c>
      <c r="F112" s="325">
        <f>C112-C99</f>
        <v>12035</v>
      </c>
      <c r="G112" s="326">
        <f>C112/C99-1</f>
        <v>8.2512889425185865E-3</v>
      </c>
    </row>
    <row r="113" spans="1:7" ht="15" hidden="1" customHeight="1">
      <c r="A113" s="348">
        <v>42795</v>
      </c>
      <c r="B113" s="297">
        <v>2017</v>
      </c>
      <c r="C113" s="302">
        <f>'C.GENERAL'!I113+CCARBON!I113+CMAR!I113</f>
        <v>1481364</v>
      </c>
      <c r="D113" s="303">
        <f>C113-C112</f>
        <v>10769</v>
      </c>
      <c r="E113" s="304">
        <f>C113/C112-1</f>
        <v>7.3228863147229983E-3</v>
      </c>
      <c r="F113" s="303">
        <f>C113-C100</f>
        <v>11062</v>
      </c>
      <c r="G113" s="304">
        <f>C113/C100-1</f>
        <v>7.5236243982528261E-3</v>
      </c>
    </row>
    <row r="114" spans="1:7" ht="15" hidden="1" customHeight="1">
      <c r="A114" s="348">
        <v>42826</v>
      </c>
      <c r="B114" s="297">
        <v>2017</v>
      </c>
      <c r="C114" s="302">
        <f>'C.GENERAL'!I114+CCARBON!I114+CMAR!I114</f>
        <v>1502628</v>
      </c>
      <c r="D114" s="303">
        <f>C114-C113</f>
        <v>21264</v>
      </c>
      <c r="E114" s="304">
        <f>C114/C113-1</f>
        <v>1.4354338299027214E-2</v>
      </c>
      <c r="F114" s="303">
        <f>C114-C101</f>
        <v>12842</v>
      </c>
      <c r="G114" s="304">
        <f>C114/C101-1</f>
        <v>8.6200299908845146E-3</v>
      </c>
    </row>
    <row r="115" spans="1:7" ht="15" hidden="1" customHeight="1">
      <c r="A115" s="348">
        <v>42856</v>
      </c>
      <c r="B115" s="297">
        <v>2017</v>
      </c>
      <c r="C115" s="302">
        <f>'C.GENERAL'!I115+CCARBON!I115+CMAR!I115</f>
        <v>1505755</v>
      </c>
      <c r="D115" s="303">
        <f>C115-C114</f>
        <v>3127</v>
      </c>
      <c r="E115" s="304">
        <f>C115/C114-1</f>
        <v>2.0810207183681317E-3</v>
      </c>
      <c r="F115" s="303">
        <f t="shared" ref="F115:F122" si="28">C115-C102</f>
        <v>12137</v>
      </c>
      <c r="G115" s="304">
        <f t="shared" ref="G115:G122" si="29">C115/C102-1</f>
        <v>8.1259063562437728E-3</v>
      </c>
    </row>
    <row r="116" spans="1:7" ht="15" hidden="1" customHeight="1">
      <c r="A116" s="348">
        <v>42887</v>
      </c>
      <c r="B116" s="297">
        <v>2017</v>
      </c>
      <c r="C116" s="302">
        <f>'C.GENERAL'!I116+CCARBON!I116+CMAR!I116</f>
        <v>1506004</v>
      </c>
      <c r="D116" s="303">
        <f>C116-C115</f>
        <v>249</v>
      </c>
      <c r="E116" s="304">
        <f>C116/C115-1</f>
        <v>1.6536554751600541E-4</v>
      </c>
      <c r="F116" s="303">
        <f t="shared" si="28"/>
        <v>9746</v>
      </c>
      <c r="G116" s="304">
        <f t="shared" si="29"/>
        <v>6.5135825506028588E-3</v>
      </c>
    </row>
    <row r="117" spans="1:7" ht="15" hidden="1" customHeight="1">
      <c r="A117" s="348">
        <v>42917</v>
      </c>
      <c r="B117" s="297">
        <v>2017</v>
      </c>
      <c r="C117" s="302">
        <f>'C.GENERAL'!I117+CCARBON!I117+CMAR!I117</f>
        <v>1502673</v>
      </c>
      <c r="D117" s="303">
        <f t="shared" ref="D117:D122" si="30">C117-C116</f>
        <v>-3331</v>
      </c>
      <c r="E117" s="304">
        <f t="shared" ref="E117:E122" si="31">C117/C116-1</f>
        <v>-2.2118135144395534E-3</v>
      </c>
      <c r="F117" s="303">
        <f t="shared" si="28"/>
        <v>-2615</v>
      </c>
      <c r="G117" s="304">
        <f t="shared" si="29"/>
        <v>-1.7372090922135319E-3</v>
      </c>
    </row>
    <row r="118" spans="1:7" ht="15" hidden="1" customHeight="1">
      <c r="A118" s="348">
        <v>42948</v>
      </c>
      <c r="B118" s="297">
        <v>2017</v>
      </c>
      <c r="C118" s="302">
        <f>'C.GENERAL'!I118+CCARBON!I118+CMAR!I118</f>
        <v>1484261</v>
      </c>
      <c r="D118" s="303">
        <f t="shared" si="30"/>
        <v>-18412</v>
      </c>
      <c r="E118" s="304">
        <f t="shared" si="31"/>
        <v>-1.2252832119829082E-2</v>
      </c>
      <c r="F118" s="303">
        <f t="shared" si="28"/>
        <v>5332</v>
      </c>
      <c r="G118" s="304">
        <f t="shared" si="29"/>
        <v>3.6053116816290309E-3</v>
      </c>
    </row>
    <row r="119" spans="1:7" ht="15" hidden="1" customHeight="1">
      <c r="A119" s="348">
        <v>42979</v>
      </c>
      <c r="B119" s="297">
        <v>2017</v>
      </c>
      <c r="C119" s="302">
        <f>'C.GENERAL'!I119+CCARBON!I119+CMAR!I119</f>
        <v>1496519</v>
      </c>
      <c r="D119" s="303">
        <f t="shared" si="30"/>
        <v>12258</v>
      </c>
      <c r="E119" s="304">
        <f t="shared" si="31"/>
        <v>8.2586553173600308E-3</v>
      </c>
      <c r="F119" s="303">
        <f t="shared" si="28"/>
        <v>20311</v>
      </c>
      <c r="G119" s="304">
        <f t="shared" si="29"/>
        <v>1.3758901184656835E-2</v>
      </c>
    </row>
    <row r="120" spans="1:7" ht="15" hidden="1" customHeight="1">
      <c r="A120" s="348">
        <v>43009</v>
      </c>
      <c r="B120" s="297">
        <v>2017</v>
      </c>
      <c r="C120" s="302">
        <f>'C.GENERAL'!I120+CCARBON!I120+CMAR!I120</f>
        <v>1487063</v>
      </c>
      <c r="D120" s="303">
        <f t="shared" si="30"/>
        <v>-9456</v>
      </c>
      <c r="E120" s="304">
        <f t="shared" si="31"/>
        <v>-6.3186635117896683E-3</v>
      </c>
      <c r="F120" s="303">
        <f t="shared" si="28"/>
        <v>7361</v>
      </c>
      <c r="G120" s="304">
        <f t="shared" si="29"/>
        <v>4.9746503012093601E-3</v>
      </c>
    </row>
    <row r="121" spans="1:7" ht="15" hidden="1" customHeight="1">
      <c r="A121" s="348">
        <v>43040</v>
      </c>
      <c r="B121" s="297">
        <v>2017</v>
      </c>
      <c r="C121" s="302">
        <f>'C.GENERAL'!I121+CCARBON!I121+CMAR!I121</f>
        <v>1487023</v>
      </c>
      <c r="D121" s="303">
        <f t="shared" si="30"/>
        <v>-40</v>
      </c>
      <c r="E121" s="304">
        <f t="shared" si="31"/>
        <v>-2.6898658631147043E-5</v>
      </c>
      <c r="F121" s="303">
        <f t="shared" si="28"/>
        <v>8887</v>
      </c>
      <c r="G121" s="304">
        <f t="shared" si="29"/>
        <v>6.0123019803319799E-3</v>
      </c>
    </row>
    <row r="122" spans="1:7" ht="15" hidden="1" customHeight="1">
      <c r="A122" s="348">
        <v>43070</v>
      </c>
      <c r="B122" s="297">
        <v>2017</v>
      </c>
      <c r="C122" s="302">
        <f>'C.GENERAL'!I122+CCARBON!I122+CMAR!I122</f>
        <v>1481290</v>
      </c>
      <c r="D122" s="303">
        <f t="shared" si="30"/>
        <v>-5733</v>
      </c>
      <c r="E122" s="304">
        <f t="shared" si="31"/>
        <v>-3.8553539521580804E-3</v>
      </c>
      <c r="F122" s="303">
        <f t="shared" si="28"/>
        <v>8435</v>
      </c>
      <c r="G122" s="304">
        <f t="shared" si="29"/>
        <v>5.7269724446737946E-3</v>
      </c>
    </row>
    <row r="123" spans="1:7" s="172" customFormat="1" ht="25.9" customHeight="1">
      <c r="A123" s="347">
        <v>2018</v>
      </c>
      <c r="B123" s="307">
        <v>2018</v>
      </c>
      <c r="C123" s="329"/>
      <c r="D123" s="330"/>
      <c r="E123" s="331"/>
      <c r="F123" s="330"/>
      <c r="G123" s="331"/>
    </row>
    <row r="124" spans="1:7" ht="15" customHeight="1">
      <c r="A124" s="348">
        <v>43101</v>
      </c>
      <c r="B124" s="310" t="s">
        <v>9</v>
      </c>
      <c r="C124" s="302">
        <f>'C.GENERAL'!I124+CCARBON!I124+CMAR!I124</f>
        <v>1470190</v>
      </c>
      <c r="D124" s="303">
        <f>C124-C122</f>
        <v>-11100</v>
      </c>
      <c r="E124" s="304">
        <f>C124/C122-1</f>
        <v>-7.4934685308075677E-3</v>
      </c>
      <c r="F124" s="303">
        <f t="shared" ref="F124:F135" si="32">C124-C111</f>
        <v>9258</v>
      </c>
      <c r="G124" s="304">
        <f t="shared" ref="G124:G135" si="33">C124/C111-1</f>
        <v>6.3370505950994804E-3</v>
      </c>
    </row>
    <row r="125" spans="1:7" ht="15" customHeight="1">
      <c r="A125" s="348">
        <v>43132</v>
      </c>
      <c r="B125" s="825" t="s">
        <v>10</v>
      </c>
      <c r="C125" s="822">
        <f>'C.GENERAL'!I125+CCARBON!I125+CMAR!I125</f>
        <v>1478366</v>
      </c>
      <c r="D125" s="823">
        <f t="shared" ref="D125:D135" si="34">C125-C124</f>
        <v>8176</v>
      </c>
      <c r="E125" s="824">
        <f t="shared" ref="E125:E135" si="35">C125/C124-1</f>
        <v>5.5611859691604426E-3</v>
      </c>
      <c r="F125" s="823">
        <f t="shared" si="32"/>
        <v>7771</v>
      </c>
      <c r="G125" s="824">
        <f t="shared" si="33"/>
        <v>5.2842556924237449E-3</v>
      </c>
    </row>
    <row r="126" spans="1:7" ht="15" customHeight="1">
      <c r="A126" s="348">
        <v>43160</v>
      </c>
      <c r="B126" s="310" t="s">
        <v>40</v>
      </c>
      <c r="C126" s="302">
        <f>'C.GENERAL'!I126+CCARBON!I126+CMAR!I126</f>
        <v>1497138</v>
      </c>
      <c r="D126" s="303">
        <f t="shared" si="34"/>
        <v>18772</v>
      </c>
      <c r="E126" s="304">
        <f t="shared" si="35"/>
        <v>1.2697802844491735E-2</v>
      </c>
      <c r="F126" s="303">
        <f t="shared" si="32"/>
        <v>15774</v>
      </c>
      <c r="G126" s="304">
        <f t="shared" si="33"/>
        <v>1.0648294409746795E-2</v>
      </c>
    </row>
    <row r="127" spans="1:7" ht="15" customHeight="1">
      <c r="A127" s="348">
        <v>43191</v>
      </c>
      <c r="B127" s="310" t="s">
        <v>41</v>
      </c>
      <c r="C127" s="302">
        <f>'C.GENERAL'!I127+CCARBON!I127+CMAR!I127</f>
        <v>1505348</v>
      </c>
      <c r="D127" s="303">
        <f t="shared" si="34"/>
        <v>8210</v>
      </c>
      <c r="E127" s="304">
        <f t="shared" si="35"/>
        <v>5.4837964168967801E-3</v>
      </c>
      <c r="F127" s="303">
        <f t="shared" si="32"/>
        <v>2720</v>
      </c>
      <c r="G127" s="304">
        <f t="shared" si="33"/>
        <v>1.810161929632681E-3</v>
      </c>
    </row>
    <row r="128" spans="1:7" ht="15" customHeight="1">
      <c r="A128" s="348">
        <v>43221</v>
      </c>
      <c r="B128" s="310" t="s">
        <v>42</v>
      </c>
      <c r="C128" s="302">
        <f>'C.GENERAL'!I128+CCARBON!I128+CMAR!I128</f>
        <v>1513057</v>
      </c>
      <c r="D128" s="303">
        <f t="shared" si="34"/>
        <v>7709</v>
      </c>
      <c r="E128" s="304">
        <f t="shared" si="35"/>
        <v>5.1210749939549771E-3</v>
      </c>
      <c r="F128" s="303">
        <f t="shared" si="32"/>
        <v>7302</v>
      </c>
      <c r="G128" s="304">
        <f t="shared" si="33"/>
        <v>4.8493944898073682E-3</v>
      </c>
    </row>
    <row r="129" spans="1:7" ht="15" customHeight="1">
      <c r="A129" s="348">
        <v>43252</v>
      </c>
      <c r="B129" s="310" t="s">
        <v>43</v>
      </c>
      <c r="C129" s="302">
        <f>'C.GENERAL'!I129+CCARBON!I129+CMAR!I129</f>
        <v>1525067</v>
      </c>
      <c r="D129" s="303">
        <f t="shared" si="34"/>
        <v>12010</v>
      </c>
      <c r="E129" s="304">
        <f t="shared" si="35"/>
        <v>7.937572741806731E-3</v>
      </c>
      <c r="F129" s="303">
        <f t="shared" si="32"/>
        <v>19063</v>
      </c>
      <c r="G129" s="304">
        <f t="shared" si="33"/>
        <v>1.2658000908364109E-2</v>
      </c>
    </row>
    <row r="130" spans="1:7" ht="15" customHeight="1">
      <c r="A130" s="348">
        <v>43282</v>
      </c>
      <c r="B130" s="310" t="s">
        <v>44</v>
      </c>
      <c r="C130" s="302">
        <f>'C.GENERAL'!I130+CCARBON!I130+CMAR!I130</f>
        <v>1509786</v>
      </c>
      <c r="D130" s="303">
        <f t="shared" si="34"/>
        <v>-15281</v>
      </c>
      <c r="E130" s="304">
        <f t="shared" si="35"/>
        <v>-1.0019887650837611E-2</v>
      </c>
      <c r="F130" s="303">
        <f t="shared" si="32"/>
        <v>7113</v>
      </c>
      <c r="G130" s="304">
        <f t="shared" si="33"/>
        <v>4.7335647875486053E-3</v>
      </c>
    </row>
    <row r="131" spans="1:7" ht="15" customHeight="1">
      <c r="A131" s="348">
        <v>43313</v>
      </c>
      <c r="B131" s="310" t="s">
        <v>45</v>
      </c>
      <c r="C131" s="302">
        <f>'C.GENERAL'!I131+CCARBON!I131+CMAR!I131</f>
        <v>1490260</v>
      </c>
      <c r="D131" s="303">
        <f t="shared" si="34"/>
        <v>-19526</v>
      </c>
      <c r="E131" s="304">
        <f t="shared" si="35"/>
        <v>-1.2932958710704656E-2</v>
      </c>
      <c r="F131" s="303">
        <f t="shared" si="32"/>
        <v>5999</v>
      </c>
      <c r="G131" s="304">
        <f t="shared" si="33"/>
        <v>4.0417419847318392E-3</v>
      </c>
    </row>
    <row r="132" spans="1:7" ht="15" customHeight="1">
      <c r="A132" s="348">
        <v>43344</v>
      </c>
      <c r="B132" s="310" t="s">
        <v>56</v>
      </c>
      <c r="C132" s="302">
        <f>'C.GENERAL'!I132+CCARBON!I132+CMAR!I132</f>
        <v>1504189</v>
      </c>
      <c r="D132" s="303">
        <f t="shared" si="34"/>
        <v>13929</v>
      </c>
      <c r="E132" s="304">
        <f t="shared" si="35"/>
        <v>9.3466911814046316E-3</v>
      </c>
      <c r="F132" s="303">
        <f t="shared" si="32"/>
        <v>7670</v>
      </c>
      <c r="G132" s="304">
        <f t="shared" si="33"/>
        <v>5.1252272774351404E-3</v>
      </c>
    </row>
    <row r="133" spans="1:7" ht="15" customHeight="1">
      <c r="A133" s="348">
        <v>43374</v>
      </c>
      <c r="B133" s="310" t="s">
        <v>57</v>
      </c>
      <c r="C133" s="302">
        <f>'C.GENERAL'!I133+CCARBON!I133+CMAR!I133</f>
        <v>1493233</v>
      </c>
      <c r="D133" s="303">
        <f t="shared" si="34"/>
        <v>-10956</v>
      </c>
      <c r="E133" s="304">
        <f t="shared" si="35"/>
        <v>-7.2836591678306917E-3</v>
      </c>
      <c r="F133" s="303">
        <f t="shared" si="32"/>
        <v>6170</v>
      </c>
      <c r="G133" s="304">
        <f t="shared" si="33"/>
        <v>4.1491180938535432E-3</v>
      </c>
    </row>
    <row r="134" spans="1:7" ht="15" customHeight="1">
      <c r="A134" s="348">
        <v>43405</v>
      </c>
      <c r="B134" s="310" t="s">
        <v>58</v>
      </c>
      <c r="C134" s="302">
        <f>'C.GENERAL'!I134+CCARBON!I134+CMAR!I134</f>
        <v>1493553</v>
      </c>
      <c r="D134" s="303">
        <f t="shared" si="34"/>
        <v>320</v>
      </c>
      <c r="E134" s="304">
        <f t="shared" si="35"/>
        <v>2.1430011257450587E-4</v>
      </c>
      <c r="F134" s="303">
        <f t="shared" si="32"/>
        <v>6530</v>
      </c>
      <c r="G134" s="304">
        <f t="shared" si="33"/>
        <v>4.3913241422628424E-3</v>
      </c>
    </row>
    <row r="135" spans="1:7" ht="15" customHeight="1">
      <c r="A135" s="348">
        <v>43435</v>
      </c>
      <c r="B135" s="310" t="s">
        <v>59</v>
      </c>
      <c r="C135" s="302">
        <f>'C.GENERAL'!I135+CCARBON!I135+CMAR!I135</f>
        <v>1490179</v>
      </c>
      <c r="D135" s="303">
        <f t="shared" si="34"/>
        <v>-3374</v>
      </c>
      <c r="E135" s="304">
        <f t="shared" si="35"/>
        <v>-2.2590426988530199E-3</v>
      </c>
      <c r="F135" s="303">
        <f t="shared" si="32"/>
        <v>8889</v>
      </c>
      <c r="G135" s="304">
        <f t="shared" si="33"/>
        <v>6.0008506099413772E-3</v>
      </c>
    </row>
    <row r="136" spans="1:7" s="172" customFormat="1" ht="25.9" customHeight="1">
      <c r="A136" s="347">
        <v>2019</v>
      </c>
      <c r="B136" s="307">
        <v>2019</v>
      </c>
      <c r="C136" s="329"/>
      <c r="D136" s="330"/>
      <c r="E136" s="331"/>
      <c r="F136" s="330"/>
      <c r="G136" s="331"/>
    </row>
    <row r="137" spans="1:7" ht="15" customHeight="1">
      <c r="A137" s="348">
        <v>43466</v>
      </c>
      <c r="B137" s="310" t="s">
        <v>9</v>
      </c>
      <c r="C137" s="302">
        <f>'C.GENERAL'!I137+CCARBON!I137+CMAR!I137</f>
        <v>1480331</v>
      </c>
      <c r="D137" s="303">
        <f>C137-C135</f>
        <v>-9848</v>
      </c>
      <c r="E137" s="304">
        <f>C137/C135-1</f>
        <v>-6.6086020538471679E-3</v>
      </c>
      <c r="F137" s="303">
        <f>C137-C124</f>
        <v>10141</v>
      </c>
      <c r="G137" s="304">
        <f>C137/C124-1</f>
        <v>6.8977479101339778E-3</v>
      </c>
    </row>
    <row r="138" spans="1:7" ht="15" customHeight="1">
      <c r="A138" s="348">
        <v>43497</v>
      </c>
      <c r="B138" s="825" t="s">
        <v>10</v>
      </c>
      <c r="C138" s="822">
        <f>'C.GENERAL'!I138+CCARBON!I138+CMAR!I138</f>
        <v>1490703</v>
      </c>
      <c r="D138" s="823">
        <f>C138-C137</f>
        <v>10372</v>
      </c>
      <c r="E138" s="824">
        <f>C138/C137-1</f>
        <v>7.0065411046582593E-3</v>
      </c>
      <c r="F138" s="823">
        <f>C138-C125</f>
        <v>12337</v>
      </c>
      <c r="G138" s="824">
        <f>C138/C125-1</f>
        <v>8.3450241685754101E-3</v>
      </c>
    </row>
    <row r="139" spans="1:7" ht="15" customHeight="1">
      <c r="A139" s="348">
        <v>43525</v>
      </c>
      <c r="B139" s="310" t="s">
        <v>40</v>
      </c>
      <c r="C139" s="302">
        <f>'C.GENERAL'!I139+CCARBON!I139+CMAR!I139</f>
        <v>1509854</v>
      </c>
      <c r="D139" s="303">
        <f>C139-C138</f>
        <v>19151</v>
      </c>
      <c r="E139" s="304">
        <f>C139/C138-1</f>
        <v>1.2846958783875762E-2</v>
      </c>
      <c r="F139" s="303">
        <f>C139-C126</f>
        <v>12716</v>
      </c>
      <c r="G139" s="304">
        <f>C139/C126-1</f>
        <v>8.4935390057563342E-3</v>
      </c>
    </row>
    <row r="140" spans="1:7" ht="15" customHeight="1">
      <c r="A140" s="348">
        <v>43556</v>
      </c>
      <c r="B140" s="310" t="s">
        <v>41</v>
      </c>
      <c r="C140" s="302">
        <f>'C.GENERAL'!I140+CCARBON!I140+CMAR!I140</f>
        <v>1515721</v>
      </c>
      <c r="D140" s="303">
        <f>C140-C139</f>
        <v>5867</v>
      </c>
      <c r="E140" s="304">
        <f>C140/C139-1</f>
        <v>3.8858061772859553E-3</v>
      </c>
      <c r="F140" s="303">
        <f>C140-C127</f>
        <v>10373</v>
      </c>
      <c r="G140" s="304">
        <f>C140/C127-1</f>
        <v>6.8907654575554034E-3</v>
      </c>
    </row>
    <row r="141" spans="1:7" ht="15" customHeight="1">
      <c r="A141" s="348">
        <v>43586</v>
      </c>
      <c r="B141" s="310" t="s">
        <v>42</v>
      </c>
      <c r="C141" s="302">
        <f>'C.GENERAL'!I141+CCARBON!I141+CMAR!I141</f>
        <v>1522092</v>
      </c>
      <c r="D141" s="303">
        <f t="shared" ref="D141:D148" si="36">C141-C140</f>
        <v>6371</v>
      </c>
      <c r="E141" s="304">
        <f t="shared" ref="E141:E148" si="37">C141/C140-1</f>
        <v>4.2032801551208365E-3</v>
      </c>
      <c r="F141" s="303">
        <f t="shared" ref="F141:F148" si="38">C141-C128</f>
        <v>9035</v>
      </c>
      <c r="G141" s="304">
        <f t="shared" ref="G141:G148" si="39">C141/C128-1</f>
        <v>5.971354681284291E-3</v>
      </c>
    </row>
    <row r="142" spans="1:7" ht="15" customHeight="1">
      <c r="A142" s="348">
        <v>43617</v>
      </c>
      <c r="B142" s="310" t="s">
        <v>43</v>
      </c>
      <c r="C142" s="302">
        <f>'C.GENERAL'!I142+CCARBON!I142+CMAR!I142</f>
        <v>1530190</v>
      </c>
      <c r="D142" s="303">
        <f t="shared" si="36"/>
        <v>8098</v>
      </c>
      <c r="E142" s="304">
        <f t="shared" si="37"/>
        <v>5.3203091534546054E-3</v>
      </c>
      <c r="F142" s="303">
        <f t="shared" si="38"/>
        <v>5123</v>
      </c>
      <c r="G142" s="304">
        <f t="shared" si="39"/>
        <v>3.3591966779165094E-3</v>
      </c>
    </row>
    <row r="143" spans="1:7" ht="15" customHeight="1">
      <c r="A143" s="348">
        <v>43647</v>
      </c>
      <c r="B143" s="310" t="s">
        <v>44</v>
      </c>
      <c r="C143" s="302">
        <f>'C.GENERAL'!I143+CCARBON!I143+CMAR!I143</f>
        <v>1514548</v>
      </c>
      <c r="D143" s="303">
        <f t="shared" si="36"/>
        <v>-15642</v>
      </c>
      <c r="E143" s="304">
        <f t="shared" si="37"/>
        <v>-1.0222259980786741E-2</v>
      </c>
      <c r="F143" s="303">
        <f t="shared" si="38"/>
        <v>4762</v>
      </c>
      <c r="G143" s="304">
        <f t="shared" si="39"/>
        <v>3.1540893875026121E-3</v>
      </c>
    </row>
    <row r="144" spans="1:7" ht="15" customHeight="1">
      <c r="A144" s="348">
        <v>43678</v>
      </c>
      <c r="B144" s="310" t="s">
        <v>45</v>
      </c>
      <c r="C144" s="302">
        <f>'C.GENERAL'!I144+CCARBON!I144+CMAR!I144</f>
        <v>1504788</v>
      </c>
      <c r="D144" s="303">
        <f t="shared" si="36"/>
        <v>-9760</v>
      </c>
      <c r="E144" s="304">
        <f t="shared" si="37"/>
        <v>-6.4441668405359476E-3</v>
      </c>
      <c r="F144" s="303">
        <f t="shared" si="38"/>
        <v>14528</v>
      </c>
      <c r="G144" s="304">
        <f t="shared" si="39"/>
        <v>9.7486344664690083E-3</v>
      </c>
    </row>
    <row r="145" spans="1:7" ht="15" customHeight="1">
      <c r="A145" s="348">
        <v>43709</v>
      </c>
      <c r="B145" s="310" t="s">
        <v>56</v>
      </c>
      <c r="C145" s="302">
        <f>'C.GENERAL'!I145+CCARBON!I145+CMAR!I145</f>
        <v>1497301</v>
      </c>
      <c r="D145" s="303">
        <f t="shared" si="36"/>
        <v>-7487</v>
      </c>
      <c r="E145" s="304">
        <f t="shared" si="37"/>
        <v>-4.9754516915339053E-3</v>
      </c>
      <c r="F145" s="303">
        <f t="shared" si="38"/>
        <v>-6888</v>
      </c>
      <c r="G145" s="304">
        <f t="shared" si="39"/>
        <v>-4.579211787880344E-3</v>
      </c>
    </row>
    <row r="146" spans="1:7" ht="15" customHeight="1">
      <c r="A146" s="348">
        <v>43739</v>
      </c>
      <c r="B146" s="310" t="s">
        <v>57</v>
      </c>
      <c r="C146" s="302">
        <f>'C.GENERAL'!I146+CCARBON!I146+CMAR!I146</f>
        <v>1494843</v>
      </c>
      <c r="D146" s="303">
        <f t="shared" si="36"/>
        <v>-2458</v>
      </c>
      <c r="E146" s="304">
        <f t="shared" si="37"/>
        <v>-1.6416204891334107E-3</v>
      </c>
      <c r="F146" s="303">
        <f t="shared" si="38"/>
        <v>1610</v>
      </c>
      <c r="G146" s="304">
        <f t="shared" si="39"/>
        <v>1.0781974413904827E-3</v>
      </c>
    </row>
    <row r="147" spans="1:7" ht="15" customHeight="1">
      <c r="A147" s="348">
        <v>43770</v>
      </c>
      <c r="B147" s="310" t="s">
        <v>58</v>
      </c>
      <c r="C147" s="302">
        <f>'C.GENERAL'!I147+CCARBON!I147+CMAR!I147</f>
        <v>1503002</v>
      </c>
      <c r="D147" s="303">
        <f t="shared" si="36"/>
        <v>8159</v>
      </c>
      <c r="E147" s="304">
        <f t="shared" si="37"/>
        <v>5.4580982752034934E-3</v>
      </c>
      <c r="F147" s="303">
        <f t="shared" si="38"/>
        <v>9449</v>
      </c>
      <c r="G147" s="304">
        <f t="shared" si="39"/>
        <v>6.3265247366515176E-3</v>
      </c>
    </row>
    <row r="148" spans="1:7" ht="15" customHeight="1">
      <c r="A148" s="348">
        <v>43800</v>
      </c>
      <c r="B148" s="310" t="s">
        <v>59</v>
      </c>
      <c r="C148" s="302">
        <f>'C.GENERAL'!I148+CCARBON!I148+CMAR!I148</f>
        <v>1489561</v>
      </c>
      <c r="D148" s="303">
        <f t="shared" si="36"/>
        <v>-13441</v>
      </c>
      <c r="E148" s="304">
        <f t="shared" si="37"/>
        <v>-8.9427692045652707E-3</v>
      </c>
      <c r="F148" s="303">
        <f t="shared" si="38"/>
        <v>-618</v>
      </c>
      <c r="G148" s="304">
        <f t="shared" si="39"/>
        <v>-4.1471527917114059E-4</v>
      </c>
    </row>
    <row r="149" spans="1:7" s="172" customFormat="1" ht="25.9" customHeight="1">
      <c r="A149" s="347">
        <v>2020</v>
      </c>
      <c r="B149" s="307">
        <v>2020</v>
      </c>
      <c r="C149" s="329"/>
      <c r="D149" s="330"/>
      <c r="E149" s="331"/>
      <c r="F149" s="330"/>
      <c r="G149" s="331"/>
    </row>
    <row r="150" spans="1:7" ht="15" customHeight="1">
      <c r="A150" s="348" t="s">
        <v>61</v>
      </c>
      <c r="B150" s="310" t="s">
        <v>9</v>
      </c>
      <c r="C150" s="302">
        <f>'C.GENERAL'!I150+CCARBON!I150+CMAR!I150</f>
        <v>1476814</v>
      </c>
      <c r="D150" s="303">
        <f>C150-C148</f>
        <v>-12747</v>
      </c>
      <c r="E150" s="304">
        <f>C150/C148-1</f>
        <v>-8.5575548769066812E-3</v>
      </c>
      <c r="F150" s="303">
        <f>C150-C137</f>
        <v>-3517</v>
      </c>
      <c r="G150" s="304">
        <f>C150/C137-1</f>
        <v>-2.3758200024184273E-3</v>
      </c>
    </row>
    <row r="151" spans="1:7" ht="15" customHeight="1">
      <c r="A151" s="348" t="s">
        <v>62</v>
      </c>
      <c r="B151" s="825" t="s">
        <v>10</v>
      </c>
      <c r="C151" s="822">
        <f>'C.GENERAL'!I151+CCARBON!I151+CMAR!I151</f>
        <v>1489733</v>
      </c>
      <c r="D151" s="823">
        <f>C151-C150</f>
        <v>12919</v>
      </c>
      <c r="E151" s="824">
        <f>C151/C150-1</f>
        <v>8.7478856511382652E-3</v>
      </c>
      <c r="F151" s="823">
        <f>C151-C138</f>
        <v>-970</v>
      </c>
      <c r="G151" s="824">
        <f>C151/C138-1</f>
        <v>-6.5069970342856998E-4</v>
      </c>
    </row>
    <row r="152" spans="1:7" ht="15" customHeight="1">
      <c r="A152" s="348" t="s">
        <v>63</v>
      </c>
      <c r="B152" s="310" t="s">
        <v>40</v>
      </c>
      <c r="C152" s="302"/>
      <c r="D152" s="303"/>
      <c r="E152" s="304"/>
      <c r="F152" s="303"/>
      <c r="G152" s="304"/>
    </row>
    <row r="153" spans="1:7" ht="15" customHeight="1">
      <c r="A153" s="348" t="s">
        <v>64</v>
      </c>
      <c r="B153" s="310" t="s">
        <v>41</v>
      </c>
      <c r="C153" s="302"/>
      <c r="D153" s="303"/>
      <c r="E153" s="304"/>
      <c r="F153" s="303"/>
      <c r="G153" s="304"/>
    </row>
    <row r="154" spans="1:7" ht="15" customHeight="1">
      <c r="A154" s="348" t="s">
        <v>32</v>
      </c>
      <c r="B154" s="310" t="s">
        <v>42</v>
      </c>
      <c r="C154" s="302"/>
      <c r="D154" s="303"/>
      <c r="E154" s="304"/>
      <c r="F154" s="303"/>
      <c r="G154" s="304"/>
    </row>
    <row r="155" spans="1:7" ht="15" customHeight="1">
      <c r="A155" s="348" t="s">
        <v>33</v>
      </c>
      <c r="B155" s="310" t="s">
        <v>43</v>
      </c>
      <c r="C155" s="302"/>
      <c r="D155" s="303"/>
      <c r="E155" s="304"/>
      <c r="F155" s="303"/>
      <c r="G155" s="304"/>
    </row>
    <row r="156" spans="1:7" ht="15" customHeight="1">
      <c r="A156" s="348" t="s">
        <v>34</v>
      </c>
      <c r="B156" s="310" t="s">
        <v>44</v>
      </c>
      <c r="C156" s="302"/>
      <c r="D156" s="303"/>
      <c r="E156" s="304"/>
      <c r="F156" s="303"/>
      <c r="G156" s="304"/>
    </row>
    <row r="157" spans="1:7" ht="15" customHeight="1">
      <c r="A157" s="348" t="s">
        <v>35</v>
      </c>
      <c r="B157" s="310" t="s">
        <v>45</v>
      </c>
      <c r="C157" s="302"/>
      <c r="D157" s="303"/>
      <c r="E157" s="304"/>
      <c r="F157" s="303"/>
      <c r="G157" s="304"/>
    </row>
    <row r="158" spans="1:7" ht="15" customHeight="1">
      <c r="A158" s="348" t="s">
        <v>36</v>
      </c>
      <c r="B158" s="310" t="s">
        <v>56</v>
      </c>
      <c r="C158" s="302"/>
      <c r="D158" s="303"/>
      <c r="E158" s="304"/>
      <c r="F158" s="303"/>
      <c r="G158" s="304"/>
    </row>
    <row r="159" spans="1:7" ht="15" customHeight="1">
      <c r="A159" s="348" t="s">
        <v>37</v>
      </c>
      <c r="B159" s="310" t="s">
        <v>57</v>
      </c>
      <c r="C159" s="302"/>
      <c r="D159" s="303"/>
      <c r="E159" s="304"/>
      <c r="F159" s="303"/>
      <c r="G159" s="304"/>
    </row>
    <row r="160" spans="1:7" ht="15" customHeight="1">
      <c r="A160" s="348" t="s">
        <v>38</v>
      </c>
      <c r="B160" s="310" t="s">
        <v>58</v>
      </c>
      <c r="C160" s="302"/>
      <c r="D160" s="303"/>
      <c r="E160" s="304"/>
      <c r="F160" s="303"/>
      <c r="G160" s="304"/>
    </row>
    <row r="161" spans="1:8" ht="15" customHeight="1">
      <c r="A161" s="351" t="s">
        <v>39</v>
      </c>
      <c r="B161" s="310" t="s">
        <v>59</v>
      </c>
      <c r="C161" s="302"/>
      <c r="D161" s="303"/>
      <c r="E161" s="304"/>
      <c r="F161" s="303"/>
      <c r="G161" s="304"/>
    </row>
    <row r="162" spans="1:8" ht="17.850000000000001" customHeight="1">
      <c r="B162" s="1040" t="s">
        <v>316</v>
      </c>
      <c r="C162" s="1051"/>
      <c r="D162" s="1051"/>
      <c r="E162" s="1051"/>
      <c r="F162" s="1051"/>
      <c r="G162" s="1051"/>
    </row>
    <row r="163" spans="1:8">
      <c r="A163" s="1142"/>
      <c r="B163" s="1143"/>
      <c r="C163" s="1144">
        <f>'C.GENERAL'!C151+CMAR!C151+CCARBON!C151</f>
        <v>547274</v>
      </c>
      <c r="D163" s="1144">
        <f>'C.GENERAL'!D151+CMAR!D151+CCARBON!D151</f>
        <v>569499</v>
      </c>
      <c r="E163" s="1144">
        <f>'C.GENERAL'!E151+CMAR!E151+CCARBON!E151</f>
        <v>334113</v>
      </c>
      <c r="F163" s="1144">
        <f>'C.GENERAL'!F151+CMAR!F151+CCARBON!F151</f>
        <v>20965</v>
      </c>
      <c r="G163" s="1144">
        <f>'C.GENERAL'!G151+CMAR!G151+CCARBON!G151</f>
        <v>15517</v>
      </c>
      <c r="H163" s="1145"/>
    </row>
    <row r="164" spans="1:8">
      <c r="A164" s="1146">
        <f>C125-C124</f>
        <v>8176</v>
      </c>
      <c r="B164" s="1143"/>
      <c r="C164" s="1144">
        <v>546992</v>
      </c>
      <c r="D164" s="1144">
        <v>563433</v>
      </c>
      <c r="E164" s="1144">
        <v>328107</v>
      </c>
      <c r="F164" s="1144">
        <v>20700</v>
      </c>
      <c r="G164" s="1144">
        <v>15236</v>
      </c>
      <c r="H164" s="1145"/>
    </row>
    <row r="165" spans="1:8" ht="17.850000000000001" customHeight="1">
      <c r="A165" s="1142"/>
      <c r="B165" s="1147"/>
      <c r="C165" s="1148">
        <f t="shared" ref="C165:G165" si="40">C163-C164</f>
        <v>282</v>
      </c>
      <c r="D165" s="1148">
        <f t="shared" si="40"/>
        <v>6066</v>
      </c>
      <c r="E165" s="1148">
        <f t="shared" si="40"/>
        <v>6006</v>
      </c>
      <c r="F165" s="1148">
        <f t="shared" si="40"/>
        <v>265</v>
      </c>
      <c r="G165" s="1148">
        <f t="shared" si="40"/>
        <v>281</v>
      </c>
      <c r="H165" s="1145"/>
    </row>
    <row r="166" spans="1:8" ht="10.15" customHeight="1">
      <c r="A166" s="1142"/>
      <c r="B166" s="1149"/>
      <c r="C166" s="1148"/>
      <c r="D166" s="1148"/>
      <c r="E166" s="1148"/>
      <c r="F166" s="1148"/>
      <c r="G166" s="1148"/>
      <c r="H166" s="1145"/>
    </row>
    <row r="167" spans="1:8">
      <c r="A167" s="1142"/>
      <c r="B167" s="1143"/>
      <c r="C167" s="1148"/>
      <c r="D167" s="1150"/>
      <c r="E167" s="1148"/>
      <c r="F167" s="1148"/>
      <c r="G167" s="1148"/>
      <c r="H167" s="1145"/>
    </row>
    <row r="168" spans="1:8">
      <c r="A168" s="1142"/>
      <c r="B168" s="1143"/>
      <c r="C168" s="1151"/>
      <c r="D168" s="1148"/>
      <c r="E168" s="1148"/>
      <c r="F168" s="1148"/>
      <c r="G168" s="1148"/>
      <c r="H168" s="1145"/>
    </row>
    <row r="169" spans="1:8">
      <c r="A169" s="1142"/>
      <c r="B169" s="1143"/>
      <c r="C169" s="1148"/>
      <c r="D169" s="1148"/>
      <c r="E169" s="1148"/>
      <c r="F169" s="1148"/>
      <c r="G169" s="1148"/>
      <c r="H169" s="1145"/>
    </row>
    <row r="170" spans="1:8">
      <c r="A170" s="1142"/>
      <c r="B170" s="1143"/>
      <c r="C170" s="1148"/>
      <c r="D170" s="1148"/>
      <c r="E170" s="1148"/>
      <c r="F170" s="1148"/>
      <c r="G170" s="1148"/>
      <c r="H170" s="1145"/>
    </row>
    <row r="199" spans="3:5">
      <c r="E199" s="333">
        <f>G182</f>
        <v>0</v>
      </c>
    </row>
    <row r="200" spans="3:5">
      <c r="E200" s="333">
        <f>extranjeros!I169</f>
        <v>2086399.8</v>
      </c>
    </row>
    <row r="203" spans="3:5">
      <c r="C203" s="333">
        <f>D182</f>
        <v>0</v>
      </c>
    </row>
    <row r="204" spans="3:5">
      <c r="C204" s="333">
        <f>F182</f>
        <v>0</v>
      </c>
    </row>
  </sheetData>
  <mergeCells count="4">
    <mergeCell ref="A3:A4"/>
    <mergeCell ref="B3:B4"/>
    <mergeCell ref="C3:C4"/>
    <mergeCell ref="B162:G162"/>
  </mergeCells>
  <printOptions horizontalCentered="1" verticalCentered="1"/>
  <pageMargins left="0.39370078740157483" right="0.39370078740157483" top="0.19685039370078741" bottom="0.19685039370078741" header="0.31496062992125984" footer="0.19685039370078741"/>
  <pageSetup paperSize="9" scale="9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2:H193"/>
  <sheetViews>
    <sheetView zoomScale="40" zoomScaleNormal="40" workbookViewId="0">
      <selection activeCell="B31" sqref="B31:G31"/>
    </sheetView>
  </sheetViews>
  <sheetFormatPr baseColWidth="10" defaultColWidth="11.42578125" defaultRowHeight="12.75"/>
  <cols>
    <col min="1" max="1" width="12.140625" style="857" bestFit="1" customWidth="1"/>
    <col min="2" max="2" width="15.140625" style="354" customWidth="1"/>
    <col min="3" max="3" width="15" style="355" customWidth="1"/>
    <col min="4" max="4" width="13.85546875" style="354" customWidth="1"/>
    <col min="5" max="5" width="13.140625" style="356" customWidth="1"/>
    <col min="6" max="6" width="15.42578125" style="354" customWidth="1"/>
    <col min="7" max="7" width="15.5703125" style="354" customWidth="1"/>
    <col min="8" max="8" width="11.42578125" style="106" customWidth="1"/>
    <col min="9" max="16384" width="11.42578125" style="93"/>
  </cols>
  <sheetData>
    <row r="2" spans="1:8" ht="10.7" customHeight="1"/>
    <row r="3" spans="1:8" s="143" customFormat="1" ht="22.5" customHeight="1">
      <c r="A3" s="918"/>
      <c r="B3" s="357" t="s">
        <v>338</v>
      </c>
      <c r="C3" s="358"/>
      <c r="D3" s="358"/>
      <c r="E3" s="358"/>
      <c r="F3" s="358"/>
      <c r="G3" s="358"/>
      <c r="H3" s="144"/>
    </row>
    <row r="4" spans="1:8" s="143" customFormat="1" ht="6.95" customHeight="1">
      <c r="A4" s="918"/>
      <c r="B4" s="359"/>
      <c r="C4" s="359"/>
      <c r="D4" s="359"/>
      <c r="E4" s="359"/>
      <c r="F4" s="359"/>
      <c r="G4" s="359"/>
      <c r="H4" s="144"/>
    </row>
    <row r="5" spans="1:8" s="94" customFormat="1" ht="39.200000000000003" customHeight="1">
      <c r="A5" s="873"/>
      <c r="B5" s="360" t="s">
        <v>28</v>
      </c>
      <c r="C5" s="361" t="s">
        <v>29</v>
      </c>
      <c r="D5" s="361" t="s">
        <v>30</v>
      </c>
      <c r="E5" s="362" t="s">
        <v>31</v>
      </c>
      <c r="F5" s="361" t="s">
        <v>324</v>
      </c>
      <c r="G5" s="363" t="s">
        <v>145</v>
      </c>
      <c r="H5" s="145"/>
    </row>
    <row r="6" spans="1:8" ht="14.25" hidden="1" customHeight="1">
      <c r="B6" s="364"/>
      <c r="C6" s="365"/>
      <c r="D6" s="366"/>
      <c r="E6" s="367"/>
      <c r="F6" s="368"/>
      <c r="G6" s="369"/>
    </row>
    <row r="7" spans="1:8" s="94" customFormat="1" ht="29.45" customHeight="1">
      <c r="A7" s="873"/>
      <c r="B7" s="370">
        <v>43890</v>
      </c>
      <c r="C7" s="374">
        <v>19279415</v>
      </c>
      <c r="D7" s="371"/>
      <c r="E7" s="371"/>
      <c r="F7" s="372"/>
      <c r="G7" s="373"/>
      <c r="H7" s="146"/>
    </row>
    <row r="8" spans="1:8" ht="26.85" customHeight="1">
      <c r="A8" s="919">
        <v>2</v>
      </c>
      <c r="B8" s="370">
        <v>43892</v>
      </c>
      <c r="C8" s="374">
        <v>19317663</v>
      </c>
      <c r="D8" s="374">
        <v>328807</v>
      </c>
      <c r="E8" s="374">
        <v>292115</v>
      </c>
      <c r="F8" s="374">
        <f t="shared" ref="F8:F13" si="0">D8-E8</f>
        <v>36692</v>
      </c>
      <c r="G8" s="375">
        <f>F8</f>
        <v>36692</v>
      </c>
      <c r="H8" s="146"/>
    </row>
    <row r="9" spans="1:8" ht="26.85" customHeight="1">
      <c r="A9" s="919">
        <v>3</v>
      </c>
      <c r="B9" s="370">
        <v>43893</v>
      </c>
      <c r="C9" s="374">
        <v>19272866</v>
      </c>
      <c r="D9" s="374">
        <v>115684</v>
      </c>
      <c r="E9" s="374">
        <v>165679</v>
      </c>
      <c r="F9" s="374">
        <f t="shared" si="0"/>
        <v>-49995</v>
      </c>
      <c r="G9" s="375">
        <f>G8+F9</f>
        <v>-13303</v>
      </c>
      <c r="H9" s="146"/>
    </row>
    <row r="10" spans="1:8" ht="26.85" customHeight="1">
      <c r="A10" s="919">
        <v>4</v>
      </c>
      <c r="B10" s="370">
        <v>43894</v>
      </c>
      <c r="C10" s="374">
        <v>19308608</v>
      </c>
      <c r="D10" s="374">
        <v>117133</v>
      </c>
      <c r="E10" s="374">
        <v>78006</v>
      </c>
      <c r="F10" s="374">
        <f t="shared" si="0"/>
        <v>39127</v>
      </c>
      <c r="G10" s="375">
        <f>G9+F10</f>
        <v>25824</v>
      </c>
      <c r="H10" s="146"/>
    </row>
    <row r="11" spans="1:8" ht="26.85" customHeight="1">
      <c r="A11" s="920">
        <v>5</v>
      </c>
      <c r="B11" s="370">
        <v>43895</v>
      </c>
      <c r="C11" s="374">
        <v>19319589</v>
      </c>
      <c r="D11" s="374">
        <v>71736</v>
      </c>
      <c r="E11" s="374">
        <v>59584</v>
      </c>
      <c r="F11" s="374">
        <f t="shared" si="0"/>
        <v>12152</v>
      </c>
      <c r="G11" s="375">
        <f>G10+F11</f>
        <v>37976</v>
      </c>
      <c r="H11" s="146"/>
    </row>
    <row r="12" spans="1:8" ht="26.85" customHeight="1">
      <c r="A12" s="920">
        <v>6</v>
      </c>
      <c r="B12" s="370">
        <v>43896</v>
      </c>
      <c r="C12" s="374">
        <v>19314068</v>
      </c>
      <c r="D12" s="374">
        <v>76151</v>
      </c>
      <c r="E12" s="374">
        <v>81270</v>
      </c>
      <c r="F12" s="374">
        <f t="shared" si="0"/>
        <v>-5119</v>
      </c>
      <c r="G12" s="375">
        <f>G11+F12</f>
        <v>32857</v>
      </c>
      <c r="H12" s="146"/>
    </row>
    <row r="13" spans="1:8" ht="26.85" customHeight="1">
      <c r="A13" s="920">
        <v>9</v>
      </c>
      <c r="B13" s="370">
        <v>43899</v>
      </c>
      <c r="C13" s="374">
        <v>19342767</v>
      </c>
      <c r="D13" s="374">
        <v>193811</v>
      </c>
      <c r="E13" s="374">
        <v>163020</v>
      </c>
      <c r="F13" s="374">
        <f t="shared" si="0"/>
        <v>30791</v>
      </c>
      <c r="G13" s="375">
        <f>G12+F13</f>
        <v>63648</v>
      </c>
      <c r="H13" s="146"/>
    </row>
    <row r="14" spans="1:8" ht="26.85" customHeight="1">
      <c r="A14" s="920">
        <v>10</v>
      </c>
      <c r="B14" s="370">
        <v>43900</v>
      </c>
      <c r="C14" s="374">
        <v>19343026</v>
      </c>
      <c r="D14" s="374">
        <v>76714</v>
      </c>
      <c r="E14" s="374">
        <v>75075</v>
      </c>
      <c r="F14" s="374">
        <f t="shared" ref="F14:F16" si="1">D14-E14</f>
        <v>1639</v>
      </c>
      <c r="G14" s="375">
        <f t="shared" ref="G14:G16" si="2">G13+F14</f>
        <v>65287</v>
      </c>
      <c r="H14" s="146"/>
    </row>
    <row r="15" spans="1:8" ht="26.85" customHeight="1">
      <c r="A15" s="920">
        <v>11</v>
      </c>
      <c r="B15" s="370">
        <v>43901</v>
      </c>
      <c r="C15" s="374">
        <v>19344258</v>
      </c>
      <c r="D15" s="374">
        <v>65849</v>
      </c>
      <c r="E15" s="374">
        <v>63580</v>
      </c>
      <c r="F15" s="374">
        <f t="shared" si="1"/>
        <v>2269</v>
      </c>
      <c r="G15" s="375">
        <f t="shared" si="2"/>
        <v>67556</v>
      </c>
      <c r="H15" s="146"/>
    </row>
    <row r="16" spans="1:8" ht="26.85" customHeight="1">
      <c r="A16" s="920">
        <v>12</v>
      </c>
      <c r="B16" s="370">
        <v>43902</v>
      </c>
      <c r="C16" s="374">
        <v>19336071</v>
      </c>
      <c r="D16" s="374">
        <v>61180</v>
      </c>
      <c r="E16" s="374">
        <v>68849</v>
      </c>
      <c r="F16" s="374">
        <f t="shared" si="1"/>
        <v>-7669</v>
      </c>
      <c r="G16" s="375">
        <f t="shared" si="2"/>
        <v>59887</v>
      </c>
      <c r="H16" s="146"/>
    </row>
    <row r="17" spans="1:8" ht="26.85" customHeight="1">
      <c r="A17" s="920">
        <v>13</v>
      </c>
      <c r="B17" s="370">
        <v>43903</v>
      </c>
      <c r="C17" s="374">
        <v>19259284</v>
      </c>
      <c r="D17" s="374">
        <v>57851</v>
      </c>
      <c r="E17" s="374">
        <v>135257</v>
      </c>
      <c r="F17" s="374">
        <f t="shared" ref="F17:F29" si="3">D17-E17</f>
        <v>-77406</v>
      </c>
      <c r="G17" s="375">
        <f t="shared" ref="G17:G29" si="4">G16+F17</f>
        <v>-17519</v>
      </c>
      <c r="H17" s="146"/>
    </row>
    <row r="18" spans="1:8" ht="26.85" customHeight="1">
      <c r="A18" s="920">
        <v>16</v>
      </c>
      <c r="B18" s="370">
        <v>43906</v>
      </c>
      <c r="C18" s="374">
        <v>19080715</v>
      </c>
      <c r="D18" s="374">
        <v>128073</v>
      </c>
      <c r="E18" s="374">
        <v>310703</v>
      </c>
      <c r="F18" s="374">
        <f t="shared" si="3"/>
        <v>-182630</v>
      </c>
      <c r="G18" s="375">
        <f t="shared" si="4"/>
        <v>-200149</v>
      </c>
      <c r="H18" s="146"/>
    </row>
    <row r="19" spans="1:8" ht="26.85" customHeight="1">
      <c r="A19" s="920">
        <v>17</v>
      </c>
      <c r="B19" s="370">
        <v>43907</v>
      </c>
      <c r="C19" s="374">
        <v>18995729</v>
      </c>
      <c r="D19" s="374">
        <v>49541</v>
      </c>
      <c r="E19" s="374">
        <v>135208</v>
      </c>
      <c r="F19" s="374">
        <f t="shared" si="3"/>
        <v>-85667</v>
      </c>
      <c r="G19" s="375">
        <f t="shared" si="4"/>
        <v>-285816</v>
      </c>
      <c r="H19" s="146"/>
    </row>
    <row r="20" spans="1:8" ht="26.85" customHeight="1">
      <c r="A20" s="920">
        <v>18</v>
      </c>
      <c r="B20" s="370">
        <v>43908</v>
      </c>
      <c r="C20" s="374">
        <v>18920190</v>
      </c>
      <c r="D20" s="374">
        <v>43157</v>
      </c>
      <c r="E20" s="374">
        <v>118234</v>
      </c>
      <c r="F20" s="374">
        <f t="shared" si="3"/>
        <v>-75077</v>
      </c>
      <c r="G20" s="375">
        <f t="shared" si="4"/>
        <v>-360893</v>
      </c>
      <c r="H20" s="146"/>
    </row>
    <row r="21" spans="1:8" ht="26.85" customHeight="1">
      <c r="A21" s="920">
        <v>19</v>
      </c>
      <c r="B21" s="370">
        <v>43909</v>
      </c>
      <c r="C21" s="374">
        <v>18864361</v>
      </c>
      <c r="D21" s="374">
        <v>29254</v>
      </c>
      <c r="E21" s="374">
        <v>84048</v>
      </c>
      <c r="F21" s="374">
        <f t="shared" si="3"/>
        <v>-54794</v>
      </c>
      <c r="G21" s="375">
        <f t="shared" si="4"/>
        <v>-415687</v>
      </c>
      <c r="H21" s="146"/>
    </row>
    <row r="22" spans="1:8" ht="26.85" customHeight="1">
      <c r="A22" s="920">
        <v>20</v>
      </c>
      <c r="B22" s="370">
        <v>43910</v>
      </c>
      <c r="C22" s="374">
        <v>18788935</v>
      </c>
      <c r="D22" s="374">
        <v>36291</v>
      </c>
      <c r="E22" s="374">
        <v>113141</v>
      </c>
      <c r="F22" s="374">
        <f t="shared" si="3"/>
        <v>-76850</v>
      </c>
      <c r="G22" s="375">
        <f t="shared" si="4"/>
        <v>-492537</v>
      </c>
      <c r="H22" s="146"/>
    </row>
    <row r="23" spans="1:8" ht="26.85" customHeight="1">
      <c r="A23" s="920">
        <v>23</v>
      </c>
      <c r="B23" s="370">
        <v>43913</v>
      </c>
      <c r="C23" s="374">
        <v>18719600</v>
      </c>
      <c r="D23" s="374">
        <v>74681</v>
      </c>
      <c r="E23" s="374">
        <v>146507</v>
      </c>
      <c r="F23" s="374">
        <f t="shared" si="3"/>
        <v>-71826</v>
      </c>
      <c r="G23" s="375">
        <f t="shared" si="4"/>
        <v>-564363</v>
      </c>
      <c r="H23" s="146"/>
    </row>
    <row r="24" spans="1:8" ht="26.85" customHeight="1">
      <c r="A24" s="920">
        <v>24</v>
      </c>
      <c r="B24" s="370">
        <v>43914</v>
      </c>
      <c r="C24" s="374">
        <v>18686932</v>
      </c>
      <c r="D24" s="374">
        <v>36920</v>
      </c>
      <c r="E24" s="374">
        <v>70390</v>
      </c>
      <c r="F24" s="374">
        <f t="shared" si="3"/>
        <v>-33470</v>
      </c>
      <c r="G24" s="375">
        <f t="shared" si="4"/>
        <v>-597833</v>
      </c>
      <c r="H24" s="146"/>
    </row>
    <row r="25" spans="1:8" ht="26.85" customHeight="1">
      <c r="A25" s="920">
        <v>25</v>
      </c>
      <c r="B25" s="370">
        <v>43915</v>
      </c>
      <c r="C25" s="374">
        <v>18664340</v>
      </c>
      <c r="D25" s="374">
        <v>34532</v>
      </c>
      <c r="E25" s="374">
        <v>57520</v>
      </c>
      <c r="F25" s="374">
        <f t="shared" si="3"/>
        <v>-22988</v>
      </c>
      <c r="G25" s="375">
        <f t="shared" si="4"/>
        <v>-620821</v>
      </c>
      <c r="H25" s="146"/>
    </row>
    <row r="26" spans="1:8" ht="26.85" customHeight="1">
      <c r="A26" s="920">
        <v>26</v>
      </c>
      <c r="B26" s="370">
        <v>43916</v>
      </c>
      <c r="C26" s="374">
        <v>18645844</v>
      </c>
      <c r="D26" s="374">
        <v>32664</v>
      </c>
      <c r="E26" s="374">
        <v>51495</v>
      </c>
      <c r="F26" s="374">
        <f t="shared" si="3"/>
        <v>-18831</v>
      </c>
      <c r="G26" s="375">
        <f t="shared" si="4"/>
        <v>-639652</v>
      </c>
      <c r="H26" s="146"/>
    </row>
    <row r="27" spans="1:8" ht="26.85" customHeight="1">
      <c r="A27" s="920">
        <v>27</v>
      </c>
      <c r="B27" s="370">
        <v>43917</v>
      </c>
      <c r="C27" s="374">
        <v>18612822</v>
      </c>
      <c r="D27" s="374">
        <v>32474</v>
      </c>
      <c r="E27" s="374">
        <v>66788</v>
      </c>
      <c r="F27" s="374">
        <f t="shared" si="3"/>
        <v>-34314</v>
      </c>
      <c r="G27" s="375">
        <f t="shared" si="4"/>
        <v>-673966</v>
      </c>
      <c r="H27" s="146"/>
    </row>
    <row r="28" spans="1:8" ht="26.85" customHeight="1">
      <c r="A28" s="920">
        <v>30</v>
      </c>
      <c r="B28" s="370">
        <v>43920</v>
      </c>
      <c r="C28" s="374">
        <v>18565607</v>
      </c>
      <c r="D28" s="374">
        <v>66907</v>
      </c>
      <c r="E28" s="374">
        <v>116880</v>
      </c>
      <c r="F28" s="374">
        <f t="shared" si="3"/>
        <v>-49973</v>
      </c>
      <c r="G28" s="375">
        <f t="shared" si="4"/>
        <v>-723939</v>
      </c>
      <c r="H28" s="146"/>
    </row>
    <row r="29" spans="1:8" ht="26.85" customHeight="1">
      <c r="A29" s="920">
        <v>31</v>
      </c>
      <c r="B29" s="370">
        <v>43921</v>
      </c>
      <c r="C29" s="374">
        <v>18445436</v>
      </c>
      <c r="D29" s="374">
        <v>30861</v>
      </c>
      <c r="E29" s="374">
        <v>158362</v>
      </c>
      <c r="F29" s="374">
        <f t="shared" si="3"/>
        <v>-127501</v>
      </c>
      <c r="G29" s="375">
        <f t="shared" si="4"/>
        <v>-851440</v>
      </c>
      <c r="H29" s="146"/>
    </row>
    <row r="30" spans="1:8" s="147" customFormat="1" ht="32.1" customHeight="1">
      <c r="A30" s="921"/>
      <c r="B30" s="376" t="s">
        <v>339</v>
      </c>
      <c r="C30" s="377">
        <f>AVERAGE(C8:C29)</f>
        <v>19006759.59090909</v>
      </c>
      <c r="D30" s="378"/>
      <c r="E30" s="378"/>
      <c r="F30" s="379"/>
      <c r="G30" s="380"/>
      <c r="H30" s="148"/>
    </row>
    <row r="31" spans="1:8" s="149" customFormat="1" ht="59.65" customHeight="1">
      <c r="A31" s="922"/>
      <c r="B31" s="1055" t="s">
        <v>220</v>
      </c>
      <c r="C31" s="1055"/>
      <c r="D31" s="1055"/>
      <c r="E31" s="1055"/>
      <c r="F31" s="1055"/>
      <c r="G31" s="1055"/>
      <c r="H31" s="151"/>
    </row>
    <row r="32" spans="1:8">
      <c r="A32" s="923"/>
      <c r="G32" s="381"/>
    </row>
    <row r="33" spans="1:7" ht="11.85" customHeight="1">
      <c r="A33" s="924"/>
      <c r="G33" s="381"/>
    </row>
    <row r="34" spans="1:7" ht="11.85" customHeight="1">
      <c r="A34" s="923"/>
      <c r="G34" s="381"/>
    </row>
    <row r="35" spans="1:7" ht="11.85" customHeight="1">
      <c r="A35" s="923"/>
      <c r="G35" s="381"/>
    </row>
    <row r="36" spans="1:7" ht="11.85" customHeight="1">
      <c r="A36" s="923"/>
      <c r="G36" s="381"/>
    </row>
    <row r="37" spans="1:7" ht="43.35" customHeight="1">
      <c r="A37" s="923"/>
    </row>
    <row r="38" spans="1:7" ht="43.7" customHeight="1">
      <c r="A38" s="923"/>
    </row>
    <row r="39" spans="1:7">
      <c r="A39" s="923"/>
    </row>
    <row r="40" spans="1:7" ht="43.35" customHeight="1">
      <c r="A40" s="923"/>
    </row>
    <row r="41" spans="1:7">
      <c r="A41" s="923"/>
    </row>
    <row r="42" spans="1:7">
      <c r="A42" s="923"/>
    </row>
    <row r="43" spans="1:7">
      <c r="A43" s="923"/>
    </row>
    <row r="44" spans="1:7" ht="18.95" customHeight="1">
      <c r="A44" s="923"/>
      <c r="B44" s="382"/>
      <c r="C44" s="383"/>
      <c r="D44" s="382"/>
      <c r="E44" s="384"/>
      <c r="F44" s="382"/>
      <c r="G44" s="382"/>
    </row>
    <row r="45" spans="1:7" ht="24" customHeight="1">
      <c r="A45" s="923"/>
      <c r="B45"/>
      <c r="C45" s="385"/>
      <c r="D45" s="385"/>
      <c r="E45" s="385"/>
      <c r="F45" s="385"/>
      <c r="G45" s="385"/>
    </row>
    <row r="46" spans="1:7">
      <c r="A46" s="923"/>
      <c r="C46" s="1052"/>
      <c r="D46" s="1054"/>
      <c r="E46" s="1054"/>
      <c r="F46" s="1054"/>
      <c r="G46" s="1054"/>
    </row>
    <row r="47" spans="1:7" ht="28.35" customHeight="1">
      <c r="A47" s="923"/>
      <c r="C47" s="1054"/>
      <c r="D47" s="1054"/>
      <c r="E47" s="1054"/>
      <c r="F47" s="1054"/>
      <c r="G47" s="1054"/>
    </row>
    <row r="48" spans="1:7" ht="24.95" customHeight="1">
      <c r="A48" s="923"/>
      <c r="C48" s="1052"/>
      <c r="D48" s="1053"/>
      <c r="E48" s="1053"/>
      <c r="F48" s="1053"/>
      <c r="G48" s="1053"/>
    </row>
    <row r="49" spans="1:7" ht="21.95" customHeight="1">
      <c r="A49" s="923"/>
      <c r="C49" s="1054"/>
      <c r="D49" s="1053"/>
      <c r="E49" s="1053"/>
      <c r="F49" s="1053"/>
      <c r="G49" s="1053"/>
    </row>
    <row r="50" spans="1:7" ht="5.85" customHeight="1">
      <c r="A50" s="923"/>
      <c r="C50" s="1052"/>
      <c r="D50" s="1053"/>
      <c r="E50" s="1053"/>
      <c r="F50" s="1053"/>
      <c r="G50" s="1053"/>
    </row>
    <row r="51" spans="1:7" ht="29.1" customHeight="1">
      <c r="A51" s="923"/>
      <c r="C51" s="1054"/>
      <c r="D51" s="1053"/>
      <c r="E51" s="1053"/>
      <c r="F51" s="1053"/>
      <c r="G51" s="1053"/>
    </row>
    <row r="52" spans="1:7" ht="10.5" customHeight="1">
      <c r="A52" s="923"/>
      <c r="C52" s="1052"/>
      <c r="D52" s="1053"/>
      <c r="E52" s="1053"/>
      <c r="F52" s="1053"/>
      <c r="G52" s="1053"/>
    </row>
    <row r="53" spans="1:7" ht="41.1" customHeight="1">
      <c r="C53" s="1054"/>
      <c r="D53" s="1053"/>
      <c r="E53" s="1053"/>
      <c r="F53" s="1053"/>
      <c r="G53" s="1053"/>
    </row>
    <row r="188" spans="3:5">
      <c r="E188" s="356">
        <f>G171</f>
        <v>0</v>
      </c>
    </row>
    <row r="189" spans="3:5">
      <c r="E189" s="356">
        <f>extranjeros!I169</f>
        <v>2086399.8</v>
      </c>
    </row>
    <row r="192" spans="3:5">
      <c r="C192" s="355">
        <f>D171</f>
        <v>0</v>
      </c>
    </row>
    <row r="193" spans="3:3">
      <c r="C193" s="355">
        <f>F171</f>
        <v>0</v>
      </c>
    </row>
  </sheetData>
  <mergeCells count="5">
    <mergeCell ref="C52:G53"/>
    <mergeCell ref="B31:G31"/>
    <mergeCell ref="C46:G47"/>
    <mergeCell ref="C48:G49"/>
    <mergeCell ref="C50:G51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fitToPage="1"/>
  </sheetPr>
  <dimension ref="A1:N360"/>
  <sheetViews>
    <sheetView topLeftCell="A67" zoomScale="25" zoomScaleNormal="25" workbookViewId="0">
      <selection activeCell="A237" sqref="A237"/>
    </sheetView>
  </sheetViews>
  <sheetFormatPr baseColWidth="10" defaultColWidth="11.5703125" defaultRowHeight="12.75"/>
  <cols>
    <col min="1" max="1" width="11.42578125" customWidth="1"/>
    <col min="2" max="2" width="17.42578125" style="464" customWidth="1"/>
    <col min="3" max="3" width="17" style="463" customWidth="1"/>
    <col min="4" max="4" width="20.42578125" style="463" customWidth="1"/>
    <col min="5" max="5" width="17.85546875" style="463" customWidth="1"/>
    <col min="6" max="6" width="14.85546875" style="463" customWidth="1"/>
    <col min="7" max="7" width="17.140625" style="463" customWidth="1"/>
    <col min="8" max="8" width="13.85546875" customWidth="1"/>
    <col min="9" max="9" width="17.42578125" customWidth="1"/>
  </cols>
  <sheetData>
    <row r="1" spans="1:10" hidden="1"/>
    <row r="2" spans="1:10" hidden="1"/>
    <row r="3" spans="1:10" ht="18" customHeight="1">
      <c r="B3" s="1003" t="s">
        <v>249</v>
      </c>
      <c r="C3" s="1004"/>
      <c r="D3" s="1004"/>
      <c r="E3" s="1004"/>
      <c r="F3" s="1004"/>
      <c r="G3" s="1004"/>
      <c r="J3" s="39"/>
    </row>
    <row r="4" spans="1:10" s="8" customFormat="1" ht="16.5" customHeight="1">
      <c r="B4" s="1003" t="s">
        <v>202</v>
      </c>
      <c r="C4" s="1004"/>
      <c r="D4" s="1004"/>
      <c r="E4" s="1004"/>
      <c r="F4" s="1004"/>
      <c r="G4" s="1004"/>
      <c r="J4" s="40"/>
    </row>
    <row r="5" spans="1:10" s="8" customFormat="1" ht="4.5" customHeight="1">
      <c r="B5" s="611"/>
      <c r="C5" s="611"/>
      <c r="D5" s="611"/>
      <c r="E5" s="611"/>
      <c r="F5" s="611"/>
      <c r="G5" s="611"/>
      <c r="J5" s="40"/>
    </row>
    <row r="6" spans="1:10">
      <c r="B6" s="511"/>
      <c r="C6" s="1056" t="s">
        <v>66</v>
      </c>
      <c r="D6" s="512" t="s">
        <v>267</v>
      </c>
      <c r="E6" s="513"/>
      <c r="F6" s="512" t="s">
        <v>268</v>
      </c>
      <c r="G6" s="513"/>
    </row>
    <row r="7" spans="1:10" ht="17.25" customHeight="1">
      <c r="B7" s="514"/>
      <c r="C7" s="1013"/>
      <c r="D7" s="925" t="s">
        <v>7</v>
      </c>
      <c r="E7" s="926" t="s">
        <v>271</v>
      </c>
      <c r="F7" s="927" t="s">
        <v>7</v>
      </c>
      <c r="G7" s="928" t="s">
        <v>271</v>
      </c>
    </row>
    <row r="8" spans="1:10" s="11" customFormat="1" ht="38.1" customHeight="1">
      <c r="B8" s="909" t="s">
        <v>335</v>
      </c>
      <c r="C8" s="515"/>
      <c r="D8" s="516"/>
      <c r="E8" s="517"/>
      <c r="F8" s="516"/>
      <c r="G8" s="517"/>
      <c r="H8" s="13"/>
    </row>
    <row r="9" spans="1:10" s="11" customFormat="1" ht="15" hidden="1" customHeight="1">
      <c r="B9" s="518">
        <v>36800</v>
      </c>
      <c r="C9" s="515">
        <v>11348286.6</v>
      </c>
      <c r="D9" s="516"/>
      <c r="E9" s="517"/>
      <c r="F9" s="516"/>
      <c r="G9" s="517"/>
      <c r="H9" s="13"/>
    </row>
    <row r="10" spans="1:10" s="11" customFormat="1" ht="15" hidden="1" customHeight="1">
      <c r="B10" s="518">
        <v>36831</v>
      </c>
      <c r="C10" s="515">
        <v>11394145</v>
      </c>
      <c r="D10" s="516">
        <f>C10-C9</f>
        <v>45858.400000000373</v>
      </c>
      <c r="E10" s="517">
        <f>C10/C9*100-100</f>
        <v>0.40409976956345872</v>
      </c>
      <c r="F10" s="516"/>
      <c r="G10" s="517"/>
      <c r="H10" s="13"/>
    </row>
    <row r="11" spans="1:10" s="11" customFormat="1" ht="15" hidden="1" customHeight="1">
      <c r="B11" s="518">
        <v>36861</v>
      </c>
      <c r="C11" s="515">
        <v>11393513.6</v>
      </c>
      <c r="D11" s="516">
        <f>C11-C10</f>
        <v>-631.40000000037253</v>
      </c>
      <c r="E11" s="517">
        <f>C11/C10*100-100</f>
        <v>-5.5414425566908676E-3</v>
      </c>
      <c r="F11" s="516"/>
      <c r="G11" s="517"/>
      <c r="H11" s="13"/>
    </row>
    <row r="12" spans="1:10" s="11" customFormat="1" ht="15" hidden="1" customHeight="1">
      <c r="A12" s="114" t="s">
        <v>229</v>
      </c>
      <c r="B12" s="520" t="s">
        <v>229</v>
      </c>
      <c r="C12" s="577"/>
      <c r="D12" s="522"/>
      <c r="E12" s="523"/>
      <c r="F12" s="522"/>
      <c r="G12" s="523"/>
      <c r="H12" s="13"/>
      <c r="I12" s="16"/>
    </row>
    <row r="13" spans="1:10" s="11" customFormat="1" ht="18" hidden="1" customHeight="1">
      <c r="A13" s="113">
        <v>36892</v>
      </c>
      <c r="B13" s="524">
        <v>2001</v>
      </c>
      <c r="C13" s="515">
        <v>11247606.949999999</v>
      </c>
      <c r="D13" s="516">
        <f>C13-C11</f>
        <v>-145906.65000000037</v>
      </c>
      <c r="E13" s="517">
        <f>C13/C11*100-100</f>
        <v>-1.2806115402363787</v>
      </c>
      <c r="F13" s="516"/>
      <c r="G13" s="517"/>
      <c r="H13" s="13"/>
    </row>
    <row r="14" spans="1:10" s="11" customFormat="1" ht="18" hidden="1" customHeight="1">
      <c r="A14" s="113">
        <v>36923</v>
      </c>
      <c r="B14" s="525">
        <v>2001</v>
      </c>
      <c r="C14" s="519">
        <v>11375070.15</v>
      </c>
      <c r="D14" s="516">
        <f>C14-C13</f>
        <v>127463.20000000112</v>
      </c>
      <c r="E14" s="517">
        <f t="shared" ref="E14:E19" si="0">C14/C13*100-100</f>
        <v>1.1332472815473125</v>
      </c>
      <c r="F14" s="516"/>
      <c r="G14" s="517"/>
      <c r="H14" s="13"/>
    </row>
    <row r="15" spans="1:10" s="11" customFormat="1" ht="15" customHeight="1">
      <c r="A15" s="113">
        <v>36951</v>
      </c>
      <c r="B15" s="525">
        <v>2001</v>
      </c>
      <c r="C15" s="519">
        <v>11490402.310000001</v>
      </c>
      <c r="D15" s="516">
        <f t="shared" ref="D15:D24" si="1">C15-C14</f>
        <v>115332.16000000015</v>
      </c>
      <c r="E15" s="517">
        <f t="shared" si="0"/>
        <v>1.0139028461288291</v>
      </c>
      <c r="F15" s="516"/>
      <c r="G15" s="517"/>
      <c r="H15" s="13"/>
    </row>
    <row r="16" spans="1:10" s="11" customFormat="1" ht="15" hidden="1" customHeight="1">
      <c r="A16" s="113">
        <v>36982</v>
      </c>
      <c r="B16" s="525">
        <v>2001</v>
      </c>
      <c r="C16" s="519">
        <v>11574187.15</v>
      </c>
      <c r="D16" s="516">
        <f t="shared" si="1"/>
        <v>83784.839999999851</v>
      </c>
      <c r="E16" s="517">
        <f t="shared" si="0"/>
        <v>0.72917238004002627</v>
      </c>
      <c r="F16" s="516"/>
      <c r="G16" s="517"/>
      <c r="H16" s="13"/>
    </row>
    <row r="17" spans="1:9" s="11" customFormat="1" ht="15" hidden="1" customHeight="1">
      <c r="A17" s="113">
        <v>37012</v>
      </c>
      <c r="B17" s="525">
        <v>2001</v>
      </c>
      <c r="C17" s="519">
        <v>11698237.449999999</v>
      </c>
      <c r="D17" s="516">
        <f t="shared" si="1"/>
        <v>124050.29999999888</v>
      </c>
      <c r="E17" s="517">
        <f t="shared" si="0"/>
        <v>1.0717841209263668</v>
      </c>
      <c r="F17" s="516"/>
      <c r="G17" s="517"/>
      <c r="H17" s="13"/>
    </row>
    <row r="18" spans="1:9" s="11" customFormat="1" ht="15" hidden="1" customHeight="1">
      <c r="A18" s="113">
        <v>37043</v>
      </c>
      <c r="B18" s="525">
        <v>2001</v>
      </c>
      <c r="C18" s="519">
        <v>11804749.1</v>
      </c>
      <c r="D18" s="516">
        <f t="shared" si="1"/>
        <v>106511.65000000037</v>
      </c>
      <c r="E18" s="517">
        <f t="shared" si="0"/>
        <v>0.91049314441808349</v>
      </c>
      <c r="F18" s="516"/>
      <c r="G18" s="517"/>
      <c r="H18" s="13"/>
    </row>
    <row r="19" spans="1:9" s="11" customFormat="1" ht="15" hidden="1" customHeight="1">
      <c r="A19" s="113">
        <v>37073</v>
      </c>
      <c r="B19" s="525">
        <v>2001</v>
      </c>
      <c r="C19" s="519">
        <v>11944502.449999999</v>
      </c>
      <c r="D19" s="516">
        <f t="shared" si="1"/>
        <v>139753.34999999963</v>
      </c>
      <c r="E19" s="517">
        <f t="shared" si="0"/>
        <v>1.1838739545934089</v>
      </c>
      <c r="F19" s="516"/>
      <c r="G19" s="517"/>
      <c r="H19" s="13"/>
    </row>
    <row r="20" spans="1:9" s="11" customFormat="1" ht="15" hidden="1" customHeight="1">
      <c r="A20" s="113">
        <v>37104</v>
      </c>
      <c r="B20" s="525">
        <v>2001</v>
      </c>
      <c r="C20" s="519">
        <v>11836262.359999999</v>
      </c>
      <c r="D20" s="516">
        <f t="shared" si="1"/>
        <v>-108240.08999999985</v>
      </c>
      <c r="E20" s="517">
        <f>C20/C19*100-100</f>
        <v>-0.90619170160579188</v>
      </c>
      <c r="F20" s="516"/>
      <c r="G20" s="517"/>
      <c r="H20" s="13"/>
    </row>
    <row r="21" spans="1:9" s="11" customFormat="1" ht="15" hidden="1" customHeight="1">
      <c r="A21" s="113">
        <v>37135</v>
      </c>
      <c r="B21" s="525">
        <v>2001</v>
      </c>
      <c r="C21" s="519">
        <v>11818103.449999999</v>
      </c>
      <c r="D21" s="516">
        <f t="shared" si="1"/>
        <v>-18158.910000000149</v>
      </c>
      <c r="E21" s="517">
        <f>C21/C20*100-100</f>
        <v>-0.15341760302109719</v>
      </c>
      <c r="F21" s="516"/>
      <c r="G21" s="517"/>
      <c r="H21" s="13"/>
    </row>
    <row r="22" spans="1:9" s="11" customFormat="1" ht="15" hidden="1" customHeight="1">
      <c r="A22" s="113">
        <v>37165</v>
      </c>
      <c r="B22" s="525">
        <v>2001</v>
      </c>
      <c r="C22" s="519">
        <v>11852005</v>
      </c>
      <c r="D22" s="516">
        <f t="shared" si="1"/>
        <v>33901.550000000745</v>
      </c>
      <c r="E22" s="517">
        <f>C22/C21*100-100</f>
        <v>0.28686117145133494</v>
      </c>
      <c r="F22" s="516">
        <f>C22-C9</f>
        <v>503718.40000000037</v>
      </c>
      <c r="G22" s="517">
        <f>C22/C9*100-100</f>
        <v>4.4387176474728847</v>
      </c>
      <c r="H22" s="13"/>
    </row>
    <row r="23" spans="1:9" s="11" customFormat="1" ht="15" hidden="1" customHeight="1">
      <c r="A23" s="113">
        <v>37196</v>
      </c>
      <c r="B23" s="525">
        <v>2001</v>
      </c>
      <c r="C23" s="519">
        <v>11885405.279999999</v>
      </c>
      <c r="D23" s="516">
        <f t="shared" si="1"/>
        <v>33400.279999999329</v>
      </c>
      <c r="E23" s="517">
        <f>C23/C22*100-100</f>
        <v>0.28181122097062428</v>
      </c>
      <c r="F23" s="516">
        <f>C23-C10</f>
        <v>491260.27999999933</v>
      </c>
      <c r="G23" s="517">
        <f>C23/C10*100-100</f>
        <v>4.3115150807717413</v>
      </c>
      <c r="H23" s="13"/>
    </row>
    <row r="24" spans="1:9" s="11" customFormat="1" ht="15" hidden="1" customHeight="1">
      <c r="A24" s="113">
        <v>37226</v>
      </c>
      <c r="B24" s="525">
        <v>2001</v>
      </c>
      <c r="C24" s="519">
        <v>11901095.17</v>
      </c>
      <c r="D24" s="516">
        <f t="shared" si="1"/>
        <v>15689.890000000596</v>
      </c>
      <c r="E24" s="517">
        <f>C24/C23*100-100</f>
        <v>0.13200971805649431</v>
      </c>
      <c r="F24" s="516">
        <f>C24-C11</f>
        <v>507581.5700000003</v>
      </c>
      <c r="G24" s="517">
        <f>C24/C11*100-100</f>
        <v>4.4550047318151229</v>
      </c>
      <c r="H24" s="13"/>
    </row>
    <row r="25" spans="1:9" s="11" customFormat="1" ht="15" hidden="1" customHeight="1">
      <c r="A25" s="114" t="s">
        <v>228</v>
      </c>
      <c r="B25" s="526" t="s">
        <v>228</v>
      </c>
      <c r="C25" s="577"/>
      <c r="D25" s="522"/>
      <c r="E25" s="523"/>
      <c r="F25" s="522"/>
      <c r="G25" s="523"/>
      <c r="H25" s="13"/>
      <c r="I25" s="16"/>
    </row>
    <row r="26" spans="1:9" s="11" customFormat="1" ht="15" hidden="1" customHeight="1">
      <c r="A26" s="113">
        <v>37257</v>
      </c>
      <c r="B26" s="525">
        <v>2002</v>
      </c>
      <c r="C26" s="515">
        <v>11732968.77</v>
      </c>
      <c r="D26" s="516">
        <f>C26-C24</f>
        <v>-168126.40000000037</v>
      </c>
      <c r="E26" s="517">
        <f>C26/C24*100-100</f>
        <v>-1.4126968787192737</v>
      </c>
      <c r="F26" s="516">
        <f t="shared" ref="F26:F32" si="2">C26-C13</f>
        <v>485361.8200000003</v>
      </c>
      <c r="G26" s="517">
        <f t="shared" ref="G26:G32" si="3">C26/C13*100-100</f>
        <v>4.3152452086708166</v>
      </c>
      <c r="H26" s="13"/>
    </row>
    <row r="27" spans="1:9" s="11" customFormat="1" ht="15" hidden="1" customHeight="1">
      <c r="A27" s="113">
        <v>37288</v>
      </c>
      <c r="B27" s="525">
        <v>2002</v>
      </c>
      <c r="C27" s="519">
        <v>11837876.550000001</v>
      </c>
      <c r="D27" s="516">
        <f>C27-C26</f>
        <v>104907.78000000119</v>
      </c>
      <c r="E27" s="517">
        <f t="shared" ref="E27:E32" si="4">C27/C26*100-100</f>
        <v>0.89412817895025398</v>
      </c>
      <c r="F27" s="516">
        <f t="shared" si="2"/>
        <v>462806.40000000037</v>
      </c>
      <c r="G27" s="517">
        <f t="shared" si="3"/>
        <v>4.0686026011013325</v>
      </c>
      <c r="H27" s="13"/>
    </row>
    <row r="28" spans="1:9" s="11" customFormat="1" ht="15" customHeight="1">
      <c r="A28" s="113">
        <v>37316</v>
      </c>
      <c r="B28" s="525">
        <v>2002</v>
      </c>
      <c r="C28" s="519">
        <v>11915025.66</v>
      </c>
      <c r="D28" s="516">
        <f t="shared" ref="D28:D37" si="5">C28-C27</f>
        <v>77149.109999999404</v>
      </c>
      <c r="E28" s="517">
        <f t="shared" si="4"/>
        <v>0.65171409478838882</v>
      </c>
      <c r="F28" s="516">
        <f t="shared" si="2"/>
        <v>424623.34999999963</v>
      </c>
      <c r="G28" s="517">
        <f t="shared" si="3"/>
        <v>3.6954611208908972</v>
      </c>
      <c r="H28" s="906">
        <f>C$249-C15</f>
        <v>4233107.4000000004</v>
      </c>
    </row>
    <row r="29" spans="1:9" s="11" customFormat="1" ht="15" hidden="1" customHeight="1">
      <c r="A29" s="113">
        <v>37347</v>
      </c>
      <c r="B29" s="525">
        <v>2002</v>
      </c>
      <c r="C29" s="519">
        <v>11994602.449999999</v>
      </c>
      <c r="D29" s="516">
        <f t="shared" si="5"/>
        <v>79576.789999999106</v>
      </c>
      <c r="E29" s="517">
        <f t="shared" si="4"/>
        <v>0.66786922891108702</v>
      </c>
      <c r="F29" s="516">
        <f t="shared" si="2"/>
        <v>420415.29999999888</v>
      </c>
      <c r="G29" s="517">
        <f t="shared" si="3"/>
        <v>3.6323527047858306</v>
      </c>
      <c r="H29" s="13"/>
    </row>
    <row r="30" spans="1:9" s="11" customFormat="1" ht="15" hidden="1" customHeight="1">
      <c r="A30" s="113">
        <v>37377</v>
      </c>
      <c r="B30" s="525">
        <v>2002</v>
      </c>
      <c r="C30" s="519">
        <v>12130300.85</v>
      </c>
      <c r="D30" s="516">
        <f t="shared" si="5"/>
        <v>135698.40000000037</v>
      </c>
      <c r="E30" s="517">
        <f t="shared" si="4"/>
        <v>1.1313288670105095</v>
      </c>
      <c r="F30" s="516">
        <f t="shared" si="2"/>
        <v>432063.40000000037</v>
      </c>
      <c r="G30" s="517">
        <f t="shared" si="3"/>
        <v>3.6934059668963357</v>
      </c>
      <c r="H30" s="13"/>
    </row>
    <row r="31" spans="1:9" s="11" customFormat="1" ht="15" hidden="1" customHeight="1">
      <c r="A31" s="113">
        <v>37408</v>
      </c>
      <c r="B31" s="525">
        <v>2002</v>
      </c>
      <c r="C31" s="519">
        <v>12201293.039999999</v>
      </c>
      <c r="D31" s="516">
        <f t="shared" si="5"/>
        <v>70992.189999999478</v>
      </c>
      <c r="E31" s="517">
        <f t="shared" si="4"/>
        <v>0.58524673771796643</v>
      </c>
      <c r="F31" s="516">
        <f t="shared" si="2"/>
        <v>396543.93999999948</v>
      </c>
      <c r="G31" s="517">
        <f t="shared" si="3"/>
        <v>3.3591899043411217</v>
      </c>
      <c r="H31" s="13"/>
    </row>
    <row r="32" spans="1:9" s="11" customFormat="1" ht="15" hidden="1" customHeight="1">
      <c r="A32" s="113">
        <v>37438</v>
      </c>
      <c r="B32" s="525">
        <v>2002</v>
      </c>
      <c r="C32" s="519">
        <v>12358932.65</v>
      </c>
      <c r="D32" s="516">
        <f t="shared" si="5"/>
        <v>157639.61000000127</v>
      </c>
      <c r="E32" s="517">
        <f t="shared" si="4"/>
        <v>1.291991016716068</v>
      </c>
      <c r="F32" s="516">
        <f t="shared" si="2"/>
        <v>414430.20000000112</v>
      </c>
      <c r="G32" s="517">
        <f t="shared" si="3"/>
        <v>3.4696313365484741</v>
      </c>
      <c r="H32" s="13"/>
    </row>
    <row r="33" spans="1:9" s="11" customFormat="1" ht="15" hidden="1" customHeight="1">
      <c r="A33" s="113">
        <v>37469</v>
      </c>
      <c r="B33" s="525">
        <v>2002</v>
      </c>
      <c r="C33" s="519">
        <v>12266043.85</v>
      </c>
      <c r="D33" s="516">
        <f t="shared" si="5"/>
        <v>-92888.800000000745</v>
      </c>
      <c r="E33" s="517">
        <f>C33/C32*100-100</f>
        <v>-0.75159241198713289</v>
      </c>
      <c r="F33" s="516">
        <f>C33-C20</f>
        <v>429781.49000000022</v>
      </c>
      <c r="G33" s="517">
        <f>C33/C20*100-100</f>
        <v>3.6310574818992052</v>
      </c>
      <c r="H33" s="13"/>
    </row>
    <row r="34" spans="1:9" s="11" customFormat="1" ht="15" hidden="1" customHeight="1">
      <c r="A34" s="113">
        <v>37500</v>
      </c>
      <c r="B34" s="525">
        <v>2002</v>
      </c>
      <c r="C34" s="519">
        <v>12243650.039999999</v>
      </c>
      <c r="D34" s="516">
        <f t="shared" si="5"/>
        <v>-22393.810000000522</v>
      </c>
      <c r="E34" s="517">
        <f>C34/C33*100-100</f>
        <v>-0.18256750321336312</v>
      </c>
      <c r="F34" s="516">
        <f>C34-C21</f>
        <v>425546.58999999985</v>
      </c>
      <c r="G34" s="517">
        <f>C34/C21*100-100</f>
        <v>3.6008027159383289</v>
      </c>
      <c r="H34" s="13"/>
    </row>
    <row r="35" spans="1:9" s="11" customFormat="1" ht="15" hidden="1" customHeight="1">
      <c r="A35" s="113">
        <v>37530</v>
      </c>
      <c r="B35" s="525">
        <v>2002</v>
      </c>
      <c r="C35" s="519">
        <v>12286473.300000001</v>
      </c>
      <c r="D35" s="516">
        <f t="shared" si="5"/>
        <v>42823.260000001639</v>
      </c>
      <c r="E35" s="517">
        <f>C35/C34*100-100</f>
        <v>0.3497589351222814</v>
      </c>
      <c r="F35" s="516">
        <f>C35-C22</f>
        <v>434468.30000000075</v>
      </c>
      <c r="G35" s="517">
        <f>C35/C22*100-100</f>
        <v>3.6657789125131188</v>
      </c>
      <c r="H35" s="13"/>
    </row>
    <row r="36" spans="1:9" s="11" customFormat="1" ht="15" hidden="1" customHeight="1">
      <c r="A36" s="113">
        <v>37561</v>
      </c>
      <c r="B36" s="525">
        <v>2002</v>
      </c>
      <c r="C36" s="519">
        <v>12301028.52</v>
      </c>
      <c r="D36" s="516">
        <f t="shared" si="5"/>
        <v>14555.219999998808</v>
      </c>
      <c r="E36" s="517">
        <f>C36/C35*100-100</f>
        <v>0.11846540211013235</v>
      </c>
      <c r="F36" s="516">
        <f>C36-C23</f>
        <v>415623.24000000022</v>
      </c>
      <c r="G36" s="517">
        <f>C36/C23*100-100</f>
        <v>3.496921057453406</v>
      </c>
      <c r="H36" s="13"/>
    </row>
    <row r="37" spans="1:9" s="11" customFormat="1" ht="15" hidden="1" customHeight="1">
      <c r="A37" s="113">
        <v>37591</v>
      </c>
      <c r="B37" s="525">
        <v>2002</v>
      </c>
      <c r="C37" s="519">
        <v>12285306.83</v>
      </c>
      <c r="D37" s="516">
        <f t="shared" si="5"/>
        <v>-15721.689999999478</v>
      </c>
      <c r="E37" s="517">
        <f>C37/C36*100-100</f>
        <v>-0.12780793064935381</v>
      </c>
      <c r="F37" s="516">
        <f>C37-C24</f>
        <v>384211.66000000015</v>
      </c>
      <c r="G37" s="517">
        <f>C37/C24*100-100</f>
        <v>3.2283723011350389</v>
      </c>
      <c r="H37" s="13"/>
    </row>
    <row r="38" spans="1:9" s="11" customFormat="1" ht="15" hidden="1" customHeight="1">
      <c r="A38" s="114" t="s">
        <v>227</v>
      </c>
      <c r="B38" s="526" t="s">
        <v>227</v>
      </c>
      <c r="C38" s="577"/>
      <c r="D38" s="522"/>
      <c r="E38" s="523"/>
      <c r="F38" s="522"/>
      <c r="G38" s="523"/>
      <c r="H38" s="13"/>
      <c r="I38" s="16"/>
    </row>
    <row r="39" spans="1:9" s="11" customFormat="1" ht="15" hidden="1" customHeight="1">
      <c r="A39" s="113">
        <v>37622</v>
      </c>
      <c r="B39" s="525">
        <v>2003</v>
      </c>
      <c r="C39" s="515">
        <v>12117010.279999999</v>
      </c>
      <c r="D39" s="516">
        <f>C39-C37</f>
        <v>-168296.55000000075</v>
      </c>
      <c r="E39" s="517">
        <f>C39/C37*100-100</f>
        <v>-1.3699010723039464</v>
      </c>
      <c r="F39" s="516">
        <f t="shared" ref="F39:F45" si="6">C39-C26</f>
        <v>384041.50999999978</v>
      </c>
      <c r="G39" s="517">
        <f t="shared" ref="G39:G45" si="7">C39/C26*100-100</f>
        <v>3.2731827513421479</v>
      </c>
      <c r="H39" s="13"/>
    </row>
    <row r="40" spans="1:9" s="11" customFormat="1" ht="15" hidden="1" customHeight="1">
      <c r="A40" s="113">
        <v>37653</v>
      </c>
      <c r="B40" s="525">
        <v>2003</v>
      </c>
      <c r="C40" s="519">
        <v>12258709.5</v>
      </c>
      <c r="D40" s="516">
        <f>C40-C39</f>
        <v>141699.22000000067</v>
      </c>
      <c r="E40" s="517">
        <f t="shared" ref="E40:E45" si="8">C40/C39*100-100</f>
        <v>1.1694239480334971</v>
      </c>
      <c r="F40" s="516">
        <f t="shared" si="6"/>
        <v>420832.94999999925</v>
      </c>
      <c r="G40" s="517">
        <f t="shared" si="7"/>
        <v>3.5549699156137962</v>
      </c>
      <c r="H40" s="13"/>
    </row>
    <row r="41" spans="1:9" s="11" customFormat="1" ht="15" customHeight="1">
      <c r="A41" s="113">
        <v>37681</v>
      </c>
      <c r="B41" s="525">
        <v>2003</v>
      </c>
      <c r="C41" s="519">
        <v>12362121.800000001</v>
      </c>
      <c r="D41" s="516">
        <f t="shared" ref="D41:D50" si="9">C41-C40</f>
        <v>103412.30000000075</v>
      </c>
      <c r="E41" s="517">
        <f t="shared" si="8"/>
        <v>0.84358227103757599</v>
      </c>
      <c r="F41" s="516">
        <f t="shared" si="6"/>
        <v>447096.1400000006</v>
      </c>
      <c r="G41" s="517">
        <f t="shared" si="7"/>
        <v>3.7523724476813385</v>
      </c>
      <c r="H41" s="13"/>
    </row>
    <row r="42" spans="1:9" s="11" customFormat="1" ht="15" hidden="1" customHeight="1">
      <c r="A42" s="113">
        <v>37712</v>
      </c>
      <c r="B42" s="525">
        <v>2003</v>
      </c>
      <c r="C42" s="519">
        <v>12455490.1</v>
      </c>
      <c r="D42" s="516">
        <f t="shared" si="9"/>
        <v>93368.299999998882</v>
      </c>
      <c r="E42" s="517">
        <f t="shared" si="8"/>
        <v>0.75527730199193854</v>
      </c>
      <c r="F42" s="516">
        <f t="shared" si="6"/>
        <v>460887.65000000037</v>
      </c>
      <c r="G42" s="517">
        <f t="shared" si="7"/>
        <v>3.8424587385970597</v>
      </c>
      <c r="H42" s="13"/>
    </row>
    <row r="43" spans="1:9" s="11" customFormat="1" ht="15" hidden="1" customHeight="1">
      <c r="A43" s="113">
        <v>37742</v>
      </c>
      <c r="B43" s="525">
        <v>2003</v>
      </c>
      <c r="C43" s="519">
        <v>12582523.4</v>
      </c>
      <c r="D43" s="516">
        <f t="shared" si="9"/>
        <v>127033.30000000075</v>
      </c>
      <c r="E43" s="517">
        <f t="shared" si="8"/>
        <v>1.0198980447987367</v>
      </c>
      <c r="F43" s="516">
        <f t="shared" si="6"/>
        <v>452222.55000000075</v>
      </c>
      <c r="G43" s="517">
        <f t="shared" si="7"/>
        <v>3.7280406775731478</v>
      </c>
      <c r="H43" s="13"/>
    </row>
    <row r="44" spans="1:9" s="11" customFormat="1" ht="15" hidden="1" customHeight="1">
      <c r="A44" s="113">
        <v>37773</v>
      </c>
      <c r="B44" s="525">
        <v>2003</v>
      </c>
      <c r="C44" s="519">
        <v>12659738.85</v>
      </c>
      <c r="D44" s="516">
        <f t="shared" si="9"/>
        <v>77215.449999999255</v>
      </c>
      <c r="E44" s="517">
        <f t="shared" si="8"/>
        <v>0.61367221458932875</v>
      </c>
      <c r="F44" s="516">
        <f t="shared" si="6"/>
        <v>458445.81000000052</v>
      </c>
      <c r="G44" s="517">
        <f t="shared" si="7"/>
        <v>3.7573543107034482</v>
      </c>
      <c r="H44" s="13"/>
    </row>
    <row r="45" spans="1:9" s="11" customFormat="1" ht="16.350000000000001" hidden="1" customHeight="1">
      <c r="A45" s="113">
        <v>37803</v>
      </c>
      <c r="B45" s="525">
        <v>2003</v>
      </c>
      <c r="C45" s="519">
        <v>12791115.6</v>
      </c>
      <c r="D45" s="516">
        <f t="shared" si="9"/>
        <v>131376.75</v>
      </c>
      <c r="E45" s="517">
        <f t="shared" si="8"/>
        <v>1.0377524493722063</v>
      </c>
      <c r="F45" s="516">
        <f t="shared" si="6"/>
        <v>432182.94999999925</v>
      </c>
      <c r="G45" s="517">
        <f t="shared" si="7"/>
        <v>3.4969277868829494</v>
      </c>
      <c r="H45" s="13"/>
    </row>
    <row r="46" spans="1:9" s="11" customFormat="1" ht="15" hidden="1" customHeight="1">
      <c r="A46" s="113">
        <v>37834</v>
      </c>
      <c r="B46" s="525">
        <v>2003</v>
      </c>
      <c r="C46" s="519">
        <v>12666726.09</v>
      </c>
      <c r="D46" s="516">
        <f t="shared" si="9"/>
        <v>-124389.50999999978</v>
      </c>
      <c r="E46" s="517">
        <f>C46/C45*100-100</f>
        <v>-0.97246803085728573</v>
      </c>
      <c r="F46" s="516">
        <f>C46-C33</f>
        <v>400682.24000000022</v>
      </c>
      <c r="G46" s="517">
        <f>C46/C33*100-100</f>
        <v>3.2665971596049843</v>
      </c>
      <c r="H46" s="13"/>
    </row>
    <row r="47" spans="1:9" s="11" customFormat="1" ht="15" hidden="1" customHeight="1">
      <c r="A47" s="113">
        <v>37865</v>
      </c>
      <c r="B47" s="525">
        <v>2003</v>
      </c>
      <c r="C47" s="519">
        <v>12643237.310000001</v>
      </c>
      <c r="D47" s="516">
        <f t="shared" si="9"/>
        <v>-23488.779999999329</v>
      </c>
      <c r="E47" s="517">
        <f>C47/C46*100-100</f>
        <v>-0.18543686689920946</v>
      </c>
      <c r="F47" s="516">
        <f>C47-C34</f>
        <v>399587.27000000142</v>
      </c>
      <c r="G47" s="517">
        <f>C47/C34*100-100</f>
        <v>3.2636286458249657</v>
      </c>
      <c r="H47" s="13"/>
    </row>
    <row r="48" spans="1:9" s="11" customFormat="1" ht="15" hidden="1" customHeight="1">
      <c r="A48" s="113">
        <v>37895</v>
      </c>
      <c r="B48" s="525">
        <v>2003</v>
      </c>
      <c r="C48" s="519">
        <v>12677583.6</v>
      </c>
      <c r="D48" s="516">
        <f t="shared" si="9"/>
        <v>34346.289999999106</v>
      </c>
      <c r="E48" s="517">
        <f>C48/C47*100-100</f>
        <v>0.27165740196014099</v>
      </c>
      <c r="F48" s="516">
        <f>C48-C35</f>
        <v>391110.29999999888</v>
      </c>
      <c r="G48" s="517">
        <f>C48/C35*100-100</f>
        <v>3.1832592677347122</v>
      </c>
      <c r="H48" s="13"/>
    </row>
    <row r="49" spans="1:12" s="11" customFormat="1" ht="15" hidden="1" customHeight="1">
      <c r="A49" s="113">
        <v>37926</v>
      </c>
      <c r="B49" s="525">
        <v>2003</v>
      </c>
      <c r="C49" s="519">
        <v>12694164.800000001</v>
      </c>
      <c r="D49" s="516">
        <f t="shared" si="9"/>
        <v>16581.200000001118</v>
      </c>
      <c r="E49" s="517">
        <f>C49/C48*100-100</f>
        <v>0.13079148616303371</v>
      </c>
      <c r="F49" s="516">
        <f>C49-C36</f>
        <v>393136.28000000119</v>
      </c>
      <c r="G49" s="517">
        <f>C49/C36*100-100</f>
        <v>3.1959626738594267</v>
      </c>
      <c r="H49" s="13"/>
    </row>
    <row r="50" spans="1:12" s="11" customFormat="1" ht="15" hidden="1" customHeight="1">
      <c r="A50" s="113">
        <v>37956</v>
      </c>
      <c r="B50" s="525">
        <v>2003</v>
      </c>
      <c r="C50" s="519">
        <v>12659431.73</v>
      </c>
      <c r="D50" s="516">
        <f t="shared" si="9"/>
        <v>-34733.070000000298</v>
      </c>
      <c r="E50" s="517">
        <f>C50/C49*100-100</f>
        <v>-0.27361445630515391</v>
      </c>
      <c r="F50" s="516">
        <f>C50-C37</f>
        <v>374124.90000000037</v>
      </c>
      <c r="G50" s="517">
        <f>C50/C37*100-100</f>
        <v>3.045303671914894</v>
      </c>
      <c r="H50" s="13"/>
    </row>
    <row r="51" spans="1:12" s="11" customFormat="1" ht="15" hidden="1" customHeight="1">
      <c r="A51" s="114" t="s">
        <v>183</v>
      </c>
      <c r="B51" s="526" t="s">
        <v>183</v>
      </c>
      <c r="C51" s="577"/>
      <c r="D51" s="522"/>
      <c r="E51" s="523"/>
      <c r="F51" s="522"/>
      <c r="G51" s="523"/>
      <c r="H51" s="13"/>
      <c r="I51" s="16"/>
    </row>
    <row r="52" spans="1:12" s="11" customFormat="1" ht="15" hidden="1" customHeight="1">
      <c r="A52" s="113">
        <v>37987</v>
      </c>
      <c r="B52" s="525">
        <v>2004</v>
      </c>
      <c r="C52" s="515">
        <v>12478148.6</v>
      </c>
      <c r="D52" s="516">
        <f>C52-C50</f>
        <v>-181283.13000000082</v>
      </c>
      <c r="E52" s="517">
        <f>C52/C50*100-100</f>
        <v>-1.4320005341977691</v>
      </c>
      <c r="F52" s="516">
        <f t="shared" ref="F52:F58" si="10">C52-C39</f>
        <v>361138.3200000003</v>
      </c>
      <c r="G52" s="517">
        <f t="shared" ref="G52:G58" si="11">C52/C39*100-100</f>
        <v>2.9804243097497789</v>
      </c>
      <c r="H52" s="13"/>
    </row>
    <row r="53" spans="1:12" s="11" customFormat="1" ht="15" hidden="1" customHeight="1">
      <c r="A53" s="113">
        <v>38018</v>
      </c>
      <c r="B53" s="525">
        <v>2004</v>
      </c>
      <c r="C53" s="519">
        <v>12642089.15</v>
      </c>
      <c r="D53" s="516">
        <f>C53-C52</f>
        <v>163940.55000000075</v>
      </c>
      <c r="E53" s="517">
        <f t="shared" ref="E53:E58" si="12">C53/C52*100-100</f>
        <v>1.3138211064420204</v>
      </c>
      <c r="F53" s="516">
        <f t="shared" si="10"/>
        <v>383379.65000000037</v>
      </c>
      <c r="G53" s="517">
        <f t="shared" si="11"/>
        <v>3.1274062738822579</v>
      </c>
      <c r="H53" s="13"/>
    </row>
    <row r="54" spans="1:12" s="12" customFormat="1" ht="15" customHeight="1">
      <c r="A54" s="113">
        <v>38047</v>
      </c>
      <c r="B54" s="525">
        <v>2004</v>
      </c>
      <c r="C54" s="519">
        <v>12745100.17</v>
      </c>
      <c r="D54" s="516">
        <f t="shared" ref="D54:D63" si="13">C54-C53</f>
        <v>103011.01999999955</v>
      </c>
      <c r="E54" s="517">
        <f t="shared" si="12"/>
        <v>0.81482592614052862</v>
      </c>
      <c r="F54" s="516">
        <f t="shared" si="10"/>
        <v>382978.36999999918</v>
      </c>
      <c r="G54" s="517">
        <f t="shared" si="11"/>
        <v>3.0979986785116438</v>
      </c>
      <c r="H54" s="20"/>
    </row>
    <row r="55" spans="1:12" s="11" customFormat="1" ht="15" hidden="1" customHeight="1">
      <c r="A55" s="113">
        <v>38078</v>
      </c>
      <c r="B55" s="525">
        <v>2004</v>
      </c>
      <c r="C55" s="519">
        <v>12820402.949999999</v>
      </c>
      <c r="D55" s="516">
        <f t="shared" si="13"/>
        <v>75302.779999999329</v>
      </c>
      <c r="E55" s="517">
        <f t="shared" si="12"/>
        <v>0.59083709814420615</v>
      </c>
      <c r="F55" s="516">
        <f t="shared" si="10"/>
        <v>364912.84999999963</v>
      </c>
      <c r="G55" s="517">
        <f t="shared" si="11"/>
        <v>2.9297349768677492</v>
      </c>
      <c r="H55" s="18"/>
    </row>
    <row r="56" spans="1:12" s="11" customFormat="1" ht="15" hidden="1" customHeight="1">
      <c r="A56" s="113">
        <v>38108</v>
      </c>
      <c r="B56" s="525">
        <v>2004</v>
      </c>
      <c r="C56" s="519">
        <v>12958744.9</v>
      </c>
      <c r="D56" s="516">
        <f t="shared" si="13"/>
        <v>138341.95000000112</v>
      </c>
      <c r="E56" s="517">
        <f t="shared" si="12"/>
        <v>1.0790764575773437</v>
      </c>
      <c r="F56" s="516">
        <f t="shared" si="10"/>
        <v>376221.5</v>
      </c>
      <c r="G56" s="517">
        <f t="shared" si="11"/>
        <v>2.9900321902043885</v>
      </c>
      <c r="H56" s="18"/>
    </row>
    <row r="57" spans="1:12" s="26" customFormat="1" ht="15" hidden="1" customHeight="1">
      <c r="A57" s="113">
        <v>38139</v>
      </c>
      <c r="B57" s="525">
        <v>2004</v>
      </c>
      <c r="C57" s="519">
        <v>13059617.09</v>
      </c>
      <c r="D57" s="516">
        <f t="shared" si="13"/>
        <v>100872.18999999948</v>
      </c>
      <c r="E57" s="517">
        <f t="shared" si="12"/>
        <v>0.77841018384425809</v>
      </c>
      <c r="F57" s="516">
        <f t="shared" si="10"/>
        <v>399878.24000000022</v>
      </c>
      <c r="G57" s="517">
        <f t="shared" si="11"/>
        <v>3.1586610493154126</v>
      </c>
      <c r="H57" s="27"/>
    </row>
    <row r="58" spans="1:12" s="1" customFormat="1" ht="15" hidden="1" customHeight="1">
      <c r="A58" s="113">
        <v>38169</v>
      </c>
      <c r="B58" s="525">
        <v>2004</v>
      </c>
      <c r="C58" s="519">
        <v>13215850.91</v>
      </c>
      <c r="D58" s="516">
        <f t="shared" si="13"/>
        <v>156233.8200000003</v>
      </c>
      <c r="E58" s="517">
        <f t="shared" si="12"/>
        <v>1.1963124104123324</v>
      </c>
      <c r="F58" s="516">
        <f t="shared" si="10"/>
        <v>424735.31000000052</v>
      </c>
      <c r="G58" s="517">
        <f t="shared" si="11"/>
        <v>3.3205493819475862</v>
      </c>
      <c r="H58" s="29"/>
    </row>
    <row r="59" spans="1:12" s="1" customFormat="1" ht="15" hidden="1" customHeight="1">
      <c r="A59" s="113">
        <v>38200</v>
      </c>
      <c r="B59" s="525">
        <v>2004</v>
      </c>
      <c r="C59" s="519">
        <v>13077800.27</v>
      </c>
      <c r="D59" s="516">
        <f t="shared" si="13"/>
        <v>-138050.6400000006</v>
      </c>
      <c r="E59" s="517">
        <f>C59/C58*100-100</f>
        <v>-1.0445838178723932</v>
      </c>
      <c r="F59" s="516">
        <f>C59-C46</f>
        <v>411074.1799999997</v>
      </c>
      <c r="G59" s="517">
        <f>C59/C46*100-100</f>
        <v>3.2453072489230692</v>
      </c>
      <c r="H59" s="10"/>
    </row>
    <row r="60" spans="1:12" s="1" customFormat="1" ht="15" hidden="1" customHeight="1">
      <c r="A60" s="113">
        <v>38231</v>
      </c>
      <c r="B60" s="525">
        <v>2004</v>
      </c>
      <c r="C60" s="519">
        <v>13064211.859999999</v>
      </c>
      <c r="D60" s="516">
        <f t="shared" si="13"/>
        <v>-13588.410000000149</v>
      </c>
      <c r="E60" s="517">
        <f>C60/C59*100-100</f>
        <v>-0.10390440073604168</v>
      </c>
      <c r="F60" s="516">
        <f>C60-C47</f>
        <v>420974.54999999888</v>
      </c>
      <c r="G60" s="517">
        <f>C60/C47*100-100</f>
        <v>3.3296420819930006</v>
      </c>
      <c r="H60" s="10"/>
    </row>
    <row r="61" spans="1:12" s="11" customFormat="1" ht="15" hidden="1" customHeight="1">
      <c r="A61" s="113">
        <v>38261</v>
      </c>
      <c r="B61" s="525">
        <v>2004</v>
      </c>
      <c r="C61" s="519">
        <v>13112347.609999999</v>
      </c>
      <c r="D61" s="516">
        <f t="shared" si="13"/>
        <v>48135.75</v>
      </c>
      <c r="E61" s="517">
        <f>C61/C60*100-100</f>
        <v>0.36845506269982309</v>
      </c>
      <c r="F61" s="516">
        <f>C61-C48</f>
        <v>434764.00999999978</v>
      </c>
      <c r="G61" s="517">
        <f>C61/C48*100-100</f>
        <v>3.4293917809384453</v>
      </c>
      <c r="H61" s="16"/>
    </row>
    <row r="62" spans="1:12" s="14" customFormat="1" ht="15" hidden="1" customHeight="1">
      <c r="A62" s="113">
        <v>38292</v>
      </c>
      <c r="B62" s="525">
        <v>2004</v>
      </c>
      <c r="C62" s="519">
        <v>13143789.140000001</v>
      </c>
      <c r="D62" s="516">
        <f t="shared" si="13"/>
        <v>31441.530000001192</v>
      </c>
      <c r="E62" s="517">
        <f>C62/C61*100-100</f>
        <v>0.23978566565779147</v>
      </c>
      <c r="F62" s="516">
        <f>C62-C49</f>
        <v>449624.33999999985</v>
      </c>
      <c r="G62" s="517">
        <f>C62/C49*100-100</f>
        <v>3.5419765465783115</v>
      </c>
      <c r="H62" s="18"/>
      <c r="I62" s="31"/>
      <c r="J62" s="22"/>
      <c r="K62" s="31"/>
      <c r="L62" s="22"/>
    </row>
    <row r="63" spans="1:12" s="14" customFormat="1" ht="15" hidden="1" customHeight="1">
      <c r="A63" s="113">
        <v>38322</v>
      </c>
      <c r="B63" s="525">
        <v>2004</v>
      </c>
      <c r="C63" s="519">
        <v>13127530.65</v>
      </c>
      <c r="D63" s="516">
        <f t="shared" si="13"/>
        <v>-16258.490000000224</v>
      </c>
      <c r="E63" s="517">
        <f>C63/C62*100-100</f>
        <v>-0.12369713046082609</v>
      </c>
      <c r="F63" s="516">
        <f>C63-C50</f>
        <v>468098.91999999993</v>
      </c>
      <c r="G63" s="517">
        <f>C63/C50*100-100</f>
        <v>3.6976297987429518</v>
      </c>
      <c r="H63" s="18"/>
      <c r="I63" s="31"/>
      <c r="J63" s="22"/>
      <c r="K63" s="31"/>
      <c r="L63" s="22"/>
    </row>
    <row r="64" spans="1:12" s="11" customFormat="1" ht="15" hidden="1" customHeight="1">
      <c r="A64" s="114" t="s">
        <v>182</v>
      </c>
      <c r="B64" s="526" t="s">
        <v>182</v>
      </c>
      <c r="C64" s="577"/>
      <c r="D64" s="522"/>
      <c r="E64" s="523"/>
      <c r="F64" s="522"/>
      <c r="G64" s="523"/>
      <c r="H64" s="13"/>
      <c r="I64" s="16"/>
    </row>
    <row r="65" spans="1:12" s="11" customFormat="1" ht="15" hidden="1" customHeight="1">
      <c r="A65" s="113">
        <v>38353</v>
      </c>
      <c r="B65" s="525">
        <v>2005</v>
      </c>
      <c r="C65" s="515">
        <v>12987377.75</v>
      </c>
      <c r="D65" s="516">
        <f>C65-C63</f>
        <v>-140152.90000000037</v>
      </c>
      <c r="E65" s="517">
        <f>C65/C63*100-100</f>
        <v>-1.0676257685980062</v>
      </c>
      <c r="F65" s="516">
        <f t="shared" ref="F65:F71" si="14">C65-C52</f>
        <v>509229.15000000037</v>
      </c>
      <c r="G65" s="517">
        <f t="shared" ref="G65:G71" si="15">C65/C52*100-100</f>
        <v>4.0809671877124458</v>
      </c>
      <c r="H65" s="13"/>
    </row>
    <row r="66" spans="1:12" s="11" customFormat="1" ht="15" hidden="1" customHeight="1">
      <c r="A66" s="113">
        <v>38384</v>
      </c>
      <c r="B66" s="525">
        <v>2005</v>
      </c>
      <c r="C66" s="519">
        <v>13118838.300000001</v>
      </c>
      <c r="D66" s="516">
        <f t="shared" ref="D66:D71" si="16">C66-C65</f>
        <v>131460.55000000075</v>
      </c>
      <c r="E66" s="517">
        <f t="shared" ref="E66:E71" si="17">C66/C65*100-100</f>
        <v>1.0122178050915807</v>
      </c>
      <c r="F66" s="516">
        <f t="shared" si="14"/>
        <v>476749.15000000037</v>
      </c>
      <c r="G66" s="517">
        <f t="shared" si="15"/>
        <v>3.7711263094518017</v>
      </c>
      <c r="H66" s="13"/>
    </row>
    <row r="67" spans="1:12" s="12" customFormat="1" ht="15" customHeight="1">
      <c r="A67" s="113">
        <v>38412</v>
      </c>
      <c r="B67" s="525">
        <v>2005</v>
      </c>
      <c r="C67" s="519">
        <v>13217049.710000001</v>
      </c>
      <c r="D67" s="516">
        <f t="shared" si="16"/>
        <v>98211.410000000149</v>
      </c>
      <c r="E67" s="517">
        <f t="shared" si="17"/>
        <v>0.74862886296875786</v>
      </c>
      <c r="F67" s="516">
        <f t="shared" si="14"/>
        <v>471949.54000000097</v>
      </c>
      <c r="G67" s="517">
        <f t="shared" si="15"/>
        <v>3.7029880793788976</v>
      </c>
      <c r="H67" s="20"/>
    </row>
    <row r="68" spans="1:12" s="11" customFormat="1" ht="15" hidden="1" customHeight="1">
      <c r="A68" s="113">
        <v>38443</v>
      </c>
      <c r="B68" s="525">
        <v>2005</v>
      </c>
      <c r="C68" s="519">
        <v>13332587.449999999</v>
      </c>
      <c r="D68" s="516">
        <f t="shared" si="16"/>
        <v>115537.73999999836</v>
      </c>
      <c r="E68" s="517">
        <f t="shared" si="17"/>
        <v>0.87415680908411275</v>
      </c>
      <c r="F68" s="516">
        <f t="shared" si="14"/>
        <v>512184.5</v>
      </c>
      <c r="G68" s="517">
        <f t="shared" si="15"/>
        <v>3.9950733373789831</v>
      </c>
      <c r="H68" s="18"/>
    </row>
    <row r="69" spans="1:12" s="11" customFormat="1" ht="15" hidden="1" customHeight="1">
      <c r="A69" s="113">
        <v>38473</v>
      </c>
      <c r="B69" s="525">
        <v>2005</v>
      </c>
      <c r="C69" s="519">
        <v>13495270.810000001</v>
      </c>
      <c r="D69" s="516">
        <f t="shared" si="16"/>
        <v>162683.36000000127</v>
      </c>
      <c r="E69" s="517">
        <f t="shared" si="17"/>
        <v>1.2201934591473389</v>
      </c>
      <c r="F69" s="516">
        <f t="shared" si="14"/>
        <v>536525.91000000015</v>
      </c>
      <c r="G69" s="517">
        <f t="shared" si="15"/>
        <v>4.1402613767016874</v>
      </c>
      <c r="H69" s="18"/>
    </row>
    <row r="70" spans="1:12" s="26" customFormat="1" ht="15" hidden="1" customHeight="1">
      <c r="A70" s="113">
        <v>38504</v>
      </c>
      <c r="B70" s="525">
        <v>2005</v>
      </c>
      <c r="C70" s="519">
        <v>13660651.68</v>
      </c>
      <c r="D70" s="516">
        <f t="shared" si="16"/>
        <v>165380.86999999918</v>
      </c>
      <c r="E70" s="517">
        <f t="shared" si="17"/>
        <v>1.2254727773039775</v>
      </c>
      <c r="F70" s="516">
        <f t="shared" si="14"/>
        <v>601034.58999999985</v>
      </c>
      <c r="G70" s="517">
        <f t="shared" si="15"/>
        <v>4.6022374611597456</v>
      </c>
      <c r="H70" s="27"/>
    </row>
    <row r="71" spans="1:12" s="1" customFormat="1" ht="15" hidden="1" customHeight="1">
      <c r="A71" s="113">
        <v>38534</v>
      </c>
      <c r="B71" s="525">
        <v>2005</v>
      </c>
      <c r="C71" s="519">
        <v>13858257.470000001</v>
      </c>
      <c r="D71" s="516">
        <f t="shared" si="16"/>
        <v>197605.79000000097</v>
      </c>
      <c r="E71" s="517">
        <f t="shared" si="17"/>
        <v>1.4465326737618653</v>
      </c>
      <c r="F71" s="516">
        <f t="shared" si="14"/>
        <v>642406.56000000052</v>
      </c>
      <c r="G71" s="517">
        <f t="shared" si="15"/>
        <v>4.8608792908969178</v>
      </c>
      <c r="H71" s="29"/>
    </row>
    <row r="72" spans="1:12" s="1" customFormat="1" ht="15" hidden="1" customHeight="1">
      <c r="A72" s="113">
        <v>38565</v>
      </c>
      <c r="B72" s="525">
        <v>2005</v>
      </c>
      <c r="C72" s="519">
        <v>13753718.949999999</v>
      </c>
      <c r="D72" s="516">
        <f>C72-C71</f>
        <v>-104538.52000000142</v>
      </c>
      <c r="E72" s="517">
        <f>C72/C71*100-100</f>
        <v>-0.75434101456336577</v>
      </c>
      <c r="F72" s="516">
        <f>C72-C59</f>
        <v>675918.6799999997</v>
      </c>
      <c r="G72" s="517">
        <f>C72/C59*100-100</f>
        <v>5.1684432094480997</v>
      </c>
      <c r="H72" s="10"/>
    </row>
    <row r="73" spans="1:12" s="1" customFormat="1" ht="15" hidden="1" customHeight="1">
      <c r="A73" s="113">
        <v>38596</v>
      </c>
      <c r="B73" s="525">
        <v>2005</v>
      </c>
      <c r="C73" s="519">
        <v>13772747.720000001</v>
      </c>
      <c r="D73" s="516">
        <f>C73-C72</f>
        <v>19028.770000001416</v>
      </c>
      <c r="E73" s="517">
        <f>C73/C72*100-100</f>
        <v>0.1383536341638063</v>
      </c>
      <c r="F73" s="516">
        <f>C73-C60</f>
        <v>708535.86000000127</v>
      </c>
      <c r="G73" s="517">
        <f>C73/C60*100-100</f>
        <v>5.4234872152479028</v>
      </c>
      <c r="H73" s="10"/>
    </row>
    <row r="74" spans="1:12" s="11" customFormat="1" ht="15" hidden="1" customHeight="1">
      <c r="A74" s="113">
        <v>38626</v>
      </c>
      <c r="B74" s="525">
        <v>2005</v>
      </c>
      <c r="C74" s="519">
        <v>13851036</v>
      </c>
      <c r="D74" s="516">
        <f>C74-C73</f>
        <v>78288.279999999329</v>
      </c>
      <c r="E74" s="517">
        <f>C74/C73*100-100</f>
        <v>0.56842891187439193</v>
      </c>
      <c r="F74" s="516">
        <f>C74-C61</f>
        <v>738688.3900000006</v>
      </c>
      <c r="G74" s="517">
        <f>C74/C61*100-100</f>
        <v>5.6335326973534876</v>
      </c>
      <c r="H74" s="16"/>
    </row>
    <row r="75" spans="1:12" s="14" customFormat="1" ht="15" hidden="1" customHeight="1">
      <c r="A75" s="113">
        <v>38657</v>
      </c>
      <c r="B75" s="525">
        <v>2005</v>
      </c>
      <c r="C75" s="519">
        <v>13879088.039999999</v>
      </c>
      <c r="D75" s="516">
        <f>C75-C74</f>
        <v>28052.039999999106</v>
      </c>
      <c r="E75" s="517">
        <f>C75/C74*100-100</f>
        <v>0.20252665576782647</v>
      </c>
      <c r="F75" s="516">
        <f>C75-C62</f>
        <v>735298.89999999851</v>
      </c>
      <c r="G75" s="517">
        <f>C75/C62*100-100</f>
        <v>5.594268838065048</v>
      </c>
      <c r="H75" s="18"/>
      <c r="I75" s="31"/>
      <c r="J75" s="22"/>
      <c r="K75" s="31"/>
      <c r="L75" s="22"/>
    </row>
    <row r="76" spans="1:12" s="14" customFormat="1" ht="15" hidden="1" customHeight="1">
      <c r="A76" s="113">
        <v>38687</v>
      </c>
      <c r="B76" s="525">
        <v>2005</v>
      </c>
      <c r="C76" s="519">
        <v>13858117.35</v>
      </c>
      <c r="D76" s="516">
        <f>C76-C75</f>
        <v>-20970.689999999478</v>
      </c>
      <c r="E76" s="517">
        <f>C76/C75*100-100</f>
        <v>-0.15109559028346098</v>
      </c>
      <c r="F76" s="516">
        <f>C76-C63</f>
        <v>730586.69999999925</v>
      </c>
      <c r="G76" s="517">
        <f>C76/C63*100-100</f>
        <v>5.5653018033517014</v>
      </c>
      <c r="H76" s="18"/>
      <c r="I76" s="31"/>
      <c r="J76" s="22"/>
      <c r="K76" s="31"/>
      <c r="L76" s="22"/>
    </row>
    <row r="77" spans="1:12" s="11" customFormat="1" ht="15" hidden="1" customHeight="1">
      <c r="A77" s="114" t="s">
        <v>55</v>
      </c>
      <c r="B77" s="526" t="s">
        <v>55</v>
      </c>
      <c r="C77" s="577"/>
      <c r="D77" s="522"/>
      <c r="E77" s="523"/>
      <c r="F77" s="522"/>
      <c r="G77" s="523"/>
      <c r="H77" s="13"/>
      <c r="I77" s="16"/>
    </row>
    <row r="78" spans="1:12" s="11" customFormat="1" ht="15" hidden="1" customHeight="1">
      <c r="A78" s="113">
        <v>38718</v>
      </c>
      <c r="B78" s="525">
        <v>2006</v>
      </c>
      <c r="C78" s="515">
        <v>13711324.52</v>
      </c>
      <c r="D78" s="516">
        <f>C78-C76</f>
        <v>-146792.83000000007</v>
      </c>
      <c r="E78" s="517">
        <f>C78/C76*100-100</f>
        <v>-1.0592552097273114</v>
      </c>
      <c r="F78" s="516">
        <f t="shared" ref="F78:F84" si="18">C78-C65</f>
        <v>723946.76999999955</v>
      </c>
      <c r="G78" s="517">
        <f t="shared" ref="G78:G84" si="19">C78/C65*100-100</f>
        <v>5.5742335668953729</v>
      </c>
      <c r="H78" s="13"/>
    </row>
    <row r="79" spans="1:12" s="11" customFormat="1" ht="15" hidden="1" customHeight="1">
      <c r="A79" s="113">
        <v>38749</v>
      </c>
      <c r="B79" s="525">
        <v>2006</v>
      </c>
      <c r="C79" s="519">
        <v>13847144.300000001</v>
      </c>
      <c r="D79" s="516">
        <f t="shared" ref="D79:D84" si="20">C79-C78</f>
        <v>135819.78000000119</v>
      </c>
      <c r="E79" s="517">
        <f t="shared" ref="E79:E84" si="21">C79/C78*100-100</f>
        <v>0.99056644601975563</v>
      </c>
      <c r="F79" s="516">
        <f t="shared" si="18"/>
        <v>728306</v>
      </c>
      <c r="G79" s="517">
        <f t="shared" si="19"/>
        <v>5.5516043672860746</v>
      </c>
      <c r="H79" s="13"/>
    </row>
    <row r="80" spans="1:12" s="12" customFormat="1" ht="15" customHeight="1">
      <c r="A80" s="113">
        <v>38777</v>
      </c>
      <c r="B80" s="525">
        <v>2006</v>
      </c>
      <c r="C80" s="519">
        <v>13972475.34</v>
      </c>
      <c r="D80" s="516">
        <f t="shared" si="20"/>
        <v>125331.03999999911</v>
      </c>
      <c r="E80" s="517">
        <f t="shared" si="21"/>
        <v>0.90510387762768119</v>
      </c>
      <c r="F80" s="516">
        <f t="shared" si="18"/>
        <v>755425.62999999896</v>
      </c>
      <c r="G80" s="517">
        <f t="shared" si="19"/>
        <v>5.7155389937623085</v>
      </c>
      <c r="H80" s="20"/>
    </row>
    <row r="81" spans="1:12" s="11" customFormat="1" ht="15" hidden="1" customHeight="1">
      <c r="A81" s="113">
        <v>38808</v>
      </c>
      <c r="B81" s="525">
        <v>2006</v>
      </c>
      <c r="C81" s="519">
        <v>14087911.880000001</v>
      </c>
      <c r="D81" s="516">
        <f t="shared" si="20"/>
        <v>115436.54000000097</v>
      </c>
      <c r="E81" s="517">
        <f t="shared" si="21"/>
        <v>0.82617100543045296</v>
      </c>
      <c r="F81" s="516">
        <f t="shared" si="18"/>
        <v>755324.43000000156</v>
      </c>
      <c r="G81" s="517">
        <f t="shared" si="19"/>
        <v>5.6652501461747562</v>
      </c>
      <c r="H81" s="18"/>
    </row>
    <row r="82" spans="1:12" s="11" customFormat="1" ht="15" hidden="1" customHeight="1">
      <c r="A82" s="113">
        <v>38838</v>
      </c>
      <c r="B82" s="525">
        <v>2006</v>
      </c>
      <c r="C82" s="519">
        <v>14231554.949999999</v>
      </c>
      <c r="D82" s="516">
        <f t="shared" si="20"/>
        <v>143643.06999999844</v>
      </c>
      <c r="E82" s="517">
        <f t="shared" si="21"/>
        <v>1.019619310679559</v>
      </c>
      <c r="F82" s="516">
        <f t="shared" si="18"/>
        <v>736284.13999999873</v>
      </c>
      <c r="G82" s="517">
        <f t="shared" si="19"/>
        <v>5.4558678396762019</v>
      </c>
      <c r="H82" s="18"/>
    </row>
    <row r="83" spans="1:12" s="26" customFormat="1" ht="15" hidden="1" customHeight="1">
      <c r="A83" s="113">
        <v>38869</v>
      </c>
      <c r="B83" s="525">
        <v>2006</v>
      </c>
      <c r="C83" s="519">
        <v>14343105.27</v>
      </c>
      <c r="D83" s="516">
        <f t="shared" si="20"/>
        <v>111550.3200000003</v>
      </c>
      <c r="E83" s="517">
        <f t="shared" si="21"/>
        <v>0.78382383648106213</v>
      </c>
      <c r="F83" s="516">
        <f t="shared" si="18"/>
        <v>682453.58999999985</v>
      </c>
      <c r="G83" s="517">
        <f t="shared" si="19"/>
        <v>4.9957615931248256</v>
      </c>
      <c r="H83" s="27"/>
    </row>
    <row r="84" spans="1:12" s="1" customFormat="1" ht="15" hidden="1" customHeight="1">
      <c r="A84" s="113">
        <v>38899</v>
      </c>
      <c r="B84" s="525">
        <v>2006</v>
      </c>
      <c r="C84" s="519">
        <v>14495943.039999999</v>
      </c>
      <c r="D84" s="516">
        <f t="shared" si="20"/>
        <v>152837.76999999955</v>
      </c>
      <c r="E84" s="517">
        <f t="shared" si="21"/>
        <v>1.0655835477947306</v>
      </c>
      <c r="F84" s="516">
        <f t="shared" si="18"/>
        <v>637685.56999999844</v>
      </c>
      <c r="G84" s="517">
        <f t="shared" si="19"/>
        <v>4.601484503953273</v>
      </c>
      <c r="H84" s="29"/>
    </row>
    <row r="85" spans="1:12" s="1" customFormat="1" ht="15" hidden="1" customHeight="1">
      <c r="A85" s="113">
        <v>38930</v>
      </c>
      <c r="B85" s="525">
        <v>2006</v>
      </c>
      <c r="C85" s="519">
        <v>14331416.859999999</v>
      </c>
      <c r="D85" s="516">
        <f>C85-C84</f>
        <v>-164526.1799999997</v>
      </c>
      <c r="E85" s="517">
        <f>C85/C84*100-100</f>
        <v>-1.1349808670329935</v>
      </c>
      <c r="F85" s="516">
        <f>C85-C72</f>
        <v>577697.91000000015</v>
      </c>
      <c r="G85" s="517">
        <f>C85/C72*100-100</f>
        <v>4.2003032932412765</v>
      </c>
      <c r="H85" s="10"/>
    </row>
    <row r="86" spans="1:12" s="1" customFormat="1" ht="15" hidden="1" customHeight="1">
      <c r="A86" s="113">
        <v>38961</v>
      </c>
      <c r="B86" s="525">
        <v>2006</v>
      </c>
      <c r="C86" s="519">
        <v>14354455.57</v>
      </c>
      <c r="D86" s="516">
        <f>C86-C85</f>
        <v>23038.710000000894</v>
      </c>
      <c r="E86" s="517">
        <f>C86/C85*100-100</f>
        <v>0.16075668041102631</v>
      </c>
      <c r="F86" s="516">
        <f>C86-C73</f>
        <v>581707.84999999963</v>
      </c>
      <c r="G86" s="517">
        <f>C86/C73*100-100</f>
        <v>4.223615082669923</v>
      </c>
      <c r="H86" s="10"/>
    </row>
    <row r="87" spans="1:12" s="11" customFormat="1" ht="15" hidden="1" customHeight="1">
      <c r="A87" s="113">
        <v>38991</v>
      </c>
      <c r="B87" s="525">
        <v>2006</v>
      </c>
      <c r="C87" s="519">
        <v>14439017.609999999</v>
      </c>
      <c r="D87" s="516">
        <f>C87-C86</f>
        <v>84562.039999999106</v>
      </c>
      <c r="E87" s="517">
        <f>C87/C86*100-100</f>
        <v>0.58909959759623121</v>
      </c>
      <c r="F87" s="516">
        <f>C87-C74</f>
        <v>587981.6099999994</v>
      </c>
      <c r="G87" s="517">
        <f>C87/C74*100-100</f>
        <v>4.2450370499362009</v>
      </c>
      <c r="H87" s="16"/>
    </row>
    <row r="88" spans="1:12" s="14" customFormat="1" ht="15" hidden="1" customHeight="1">
      <c r="A88" s="113">
        <v>39022</v>
      </c>
      <c r="B88" s="525">
        <v>2006</v>
      </c>
      <c r="C88" s="519">
        <v>14497689.85</v>
      </c>
      <c r="D88" s="516">
        <f>C88-C87</f>
        <v>58672.240000000224</v>
      </c>
      <c r="E88" s="517">
        <f>C88/C87*100-100</f>
        <v>0.40634509621600046</v>
      </c>
      <c r="F88" s="516">
        <f>C88-C75</f>
        <v>618601.81000000052</v>
      </c>
      <c r="G88" s="517">
        <f>C88/C75*100-100</f>
        <v>4.4570782188078084</v>
      </c>
      <c r="H88" s="18"/>
      <c r="I88" s="31"/>
      <c r="J88" s="22"/>
      <c r="K88" s="31"/>
      <c r="L88" s="22"/>
    </row>
    <row r="89" spans="1:12" s="14" customFormat="1" ht="15" hidden="1" customHeight="1">
      <c r="A89" s="113">
        <v>39052</v>
      </c>
      <c r="B89" s="525">
        <v>2006</v>
      </c>
      <c r="C89" s="519">
        <v>14492200.550000001</v>
      </c>
      <c r="D89" s="516">
        <f>C89-C88</f>
        <v>-5489.2999999988824</v>
      </c>
      <c r="E89" s="517">
        <f>C89/C88*100-100</f>
        <v>-3.7863273782193119E-2</v>
      </c>
      <c r="F89" s="516">
        <f>C89-C76</f>
        <v>634083.20000000112</v>
      </c>
      <c r="G89" s="517">
        <f>C89/C76*100-100</f>
        <v>4.5755363732722429</v>
      </c>
      <c r="H89" s="18"/>
      <c r="I89" s="31"/>
      <c r="J89" s="22"/>
      <c r="K89" s="31"/>
      <c r="L89" s="22"/>
    </row>
    <row r="90" spans="1:12" s="11" customFormat="1" ht="15" hidden="1" customHeight="1">
      <c r="A90" s="114" t="s">
        <v>60</v>
      </c>
      <c r="B90" s="526" t="s">
        <v>60</v>
      </c>
      <c r="C90" s="527"/>
      <c r="D90" s="522"/>
      <c r="E90" s="578"/>
      <c r="F90" s="522"/>
      <c r="G90" s="578"/>
      <c r="H90" s="18"/>
      <c r="I90" s="31"/>
      <c r="J90" s="22"/>
      <c r="K90" s="31"/>
      <c r="L90" s="22"/>
    </row>
    <row r="91" spans="1:12" s="34" customFormat="1" ht="15" hidden="1" customHeight="1">
      <c r="A91" s="113">
        <v>39083</v>
      </c>
      <c r="B91" s="525">
        <v>2007</v>
      </c>
      <c r="C91" s="515">
        <v>14352303.810000001</v>
      </c>
      <c r="D91" s="516">
        <f>C91-C89</f>
        <v>-139896.74000000022</v>
      </c>
      <c r="E91" s="517">
        <f>C91/C89*100-100</f>
        <v>-0.96532434475591344</v>
      </c>
      <c r="F91" s="516">
        <f t="shared" ref="F91:F97" si="22">C91-C78</f>
        <v>640979.29000000097</v>
      </c>
      <c r="G91" s="517">
        <f t="shared" ref="G91:G97" si="23">C91/C78*100-100</f>
        <v>4.6748167112888268</v>
      </c>
      <c r="H91" s="45"/>
      <c r="I91" s="38"/>
      <c r="J91" s="37"/>
      <c r="K91" s="38"/>
      <c r="L91" s="37"/>
    </row>
    <row r="92" spans="1:12" s="11" customFormat="1" ht="15" hidden="1" customHeight="1">
      <c r="A92" s="113">
        <v>39114</v>
      </c>
      <c r="B92" s="525">
        <v>2007</v>
      </c>
      <c r="C92" s="519">
        <v>14488704.35</v>
      </c>
      <c r="D92" s="516">
        <f t="shared" ref="D92:D97" si="24">C92-C91</f>
        <v>136400.53999999911</v>
      </c>
      <c r="E92" s="517">
        <f t="shared" ref="E92:E97" si="25">C92/C91*100-100</f>
        <v>0.95037383409457732</v>
      </c>
      <c r="F92" s="516">
        <f t="shared" si="22"/>
        <v>641560.04999999888</v>
      </c>
      <c r="G92" s="517">
        <f t="shared" si="23"/>
        <v>4.6331578273507148</v>
      </c>
      <c r="H92" s="18"/>
      <c r="I92" s="31"/>
      <c r="J92" s="22"/>
      <c r="K92" s="31"/>
      <c r="L92" s="22"/>
    </row>
    <row r="93" spans="1:12" s="11" customFormat="1" ht="15" customHeight="1">
      <c r="A93" s="113">
        <v>39142</v>
      </c>
      <c r="B93" s="525">
        <v>2007</v>
      </c>
      <c r="C93" s="519">
        <v>14625883.720000001</v>
      </c>
      <c r="D93" s="516">
        <f t="shared" si="24"/>
        <v>137179.37000000104</v>
      </c>
      <c r="E93" s="517">
        <f t="shared" si="25"/>
        <v>0.94680218938970029</v>
      </c>
      <c r="F93" s="516">
        <f t="shared" si="22"/>
        <v>653408.38000000082</v>
      </c>
      <c r="G93" s="517">
        <f t="shared" si="23"/>
        <v>4.676396730717002</v>
      </c>
      <c r="H93" s="18"/>
      <c r="I93" s="31"/>
      <c r="J93" s="22"/>
      <c r="K93" s="31"/>
      <c r="L93" s="22"/>
    </row>
    <row r="94" spans="1:12" s="11" customFormat="1" ht="15" hidden="1" customHeight="1">
      <c r="A94" s="113">
        <v>39173</v>
      </c>
      <c r="B94" s="525">
        <v>2007</v>
      </c>
      <c r="C94" s="519">
        <v>14709910.52</v>
      </c>
      <c r="D94" s="516">
        <f t="shared" si="24"/>
        <v>84026.799999998882</v>
      </c>
      <c r="E94" s="517">
        <f t="shared" si="25"/>
        <v>0.57450750743421963</v>
      </c>
      <c r="F94" s="516">
        <f t="shared" si="22"/>
        <v>621998.63999999873</v>
      </c>
      <c r="G94" s="517">
        <f t="shared" si="23"/>
        <v>4.415123016797267</v>
      </c>
      <c r="H94" s="18"/>
      <c r="I94" s="31"/>
      <c r="J94" s="22"/>
      <c r="K94" s="31"/>
      <c r="L94" s="22"/>
    </row>
    <row r="95" spans="1:12" s="11" customFormat="1" ht="15" hidden="1" customHeight="1">
      <c r="A95" s="113">
        <v>39203</v>
      </c>
      <c r="B95" s="525">
        <v>2007</v>
      </c>
      <c r="C95" s="519">
        <v>14848914.5</v>
      </c>
      <c r="D95" s="516">
        <f t="shared" si="24"/>
        <v>139003.98000000045</v>
      </c>
      <c r="E95" s="517">
        <f t="shared" si="25"/>
        <v>0.94496822268909852</v>
      </c>
      <c r="F95" s="516">
        <f t="shared" si="22"/>
        <v>617359.55000000075</v>
      </c>
      <c r="G95" s="517">
        <f t="shared" si="23"/>
        <v>4.3379627325965657</v>
      </c>
      <c r="H95" s="18"/>
    </row>
    <row r="96" spans="1:12" s="12" customFormat="1" ht="15" hidden="1" customHeight="1">
      <c r="A96" s="113">
        <v>39234</v>
      </c>
      <c r="B96" s="525">
        <v>2007</v>
      </c>
      <c r="C96" s="519">
        <v>14919724.76</v>
      </c>
      <c r="D96" s="516">
        <f t="shared" si="24"/>
        <v>70810.259999999776</v>
      </c>
      <c r="E96" s="517">
        <f t="shared" si="25"/>
        <v>0.47687162586866805</v>
      </c>
      <c r="F96" s="516">
        <f t="shared" si="22"/>
        <v>576619.49000000022</v>
      </c>
      <c r="G96" s="517">
        <f t="shared" si="23"/>
        <v>4.0201858603523988</v>
      </c>
      <c r="H96" s="20"/>
    </row>
    <row r="97" spans="1:8" s="1" customFormat="1" ht="15" hidden="1" customHeight="1">
      <c r="A97" s="113">
        <v>39264</v>
      </c>
      <c r="B97" s="525">
        <v>2007</v>
      </c>
      <c r="C97" s="519">
        <v>15039452.859999999</v>
      </c>
      <c r="D97" s="516">
        <f t="shared" si="24"/>
        <v>119728.09999999963</v>
      </c>
      <c r="E97" s="517">
        <f t="shared" si="25"/>
        <v>0.80248196214043332</v>
      </c>
      <c r="F97" s="516">
        <f t="shared" si="22"/>
        <v>543509.8200000003</v>
      </c>
      <c r="G97" s="517">
        <f t="shared" si="23"/>
        <v>3.7493926300637526</v>
      </c>
      <c r="H97" s="18"/>
    </row>
    <row r="98" spans="1:8" s="1" customFormat="1" ht="15" hidden="1" customHeight="1">
      <c r="A98" s="113">
        <v>39295</v>
      </c>
      <c r="B98" s="525">
        <v>2007</v>
      </c>
      <c r="C98" s="519">
        <v>14844414.449999999</v>
      </c>
      <c r="D98" s="516">
        <f>C98-C97</f>
        <v>-195038.41000000015</v>
      </c>
      <c r="E98" s="517">
        <f>C98/C97*100-100</f>
        <v>-1.2968451167444925</v>
      </c>
      <c r="F98" s="516">
        <f>C98-C85</f>
        <v>512997.58999999985</v>
      </c>
      <c r="G98" s="517">
        <f>C98/C85*100-100</f>
        <v>3.5795315634968006</v>
      </c>
      <c r="H98" s="18"/>
    </row>
    <row r="99" spans="1:8" s="6" customFormat="1" ht="15" hidden="1" customHeight="1">
      <c r="A99" s="113">
        <v>39326</v>
      </c>
      <c r="B99" s="525">
        <v>2007</v>
      </c>
      <c r="C99" s="519">
        <v>14846298.25</v>
      </c>
      <c r="D99" s="516">
        <f>C99-C98</f>
        <v>1883.8000000007451</v>
      </c>
      <c r="E99" s="517">
        <f>C99/C98*100-100</f>
        <v>1.2690295102885329E-2</v>
      </c>
      <c r="F99" s="516">
        <f>C99-C86</f>
        <v>491842.6799999997</v>
      </c>
      <c r="G99" s="517">
        <f>C99/C86*100-100</f>
        <v>3.4264112463305452</v>
      </c>
      <c r="H99" s="20"/>
    </row>
    <row r="100" spans="1:8" s="6" customFormat="1" ht="15" hidden="1" customHeight="1">
      <c r="A100" s="113">
        <v>39356</v>
      </c>
      <c r="B100" s="525">
        <v>2007</v>
      </c>
      <c r="C100" s="519">
        <v>14907995.68</v>
      </c>
      <c r="D100" s="516">
        <f>C100-C99</f>
        <v>61697.429999999702</v>
      </c>
      <c r="E100" s="517">
        <f>C100/C99*100-100</f>
        <v>0.4155745018796182</v>
      </c>
      <c r="F100" s="516">
        <f>C100-C87</f>
        <v>468978.0700000003</v>
      </c>
      <c r="G100" s="517">
        <f>C100/C87*100-100</f>
        <v>3.2479915370087156</v>
      </c>
      <c r="H100" s="35"/>
    </row>
    <row r="101" spans="1:8" s="6" customFormat="1" ht="15" hidden="1" customHeight="1">
      <c r="A101" s="113">
        <v>39387</v>
      </c>
      <c r="B101" s="525">
        <v>2007</v>
      </c>
      <c r="C101" s="519">
        <v>14925402.470000001</v>
      </c>
      <c r="D101" s="516">
        <f>C101-C100</f>
        <v>17406.790000000969</v>
      </c>
      <c r="E101" s="517">
        <f>C101/C100*100-100</f>
        <v>0.11676143710823794</v>
      </c>
      <c r="F101" s="516">
        <f>C101-C88</f>
        <v>427712.62000000104</v>
      </c>
      <c r="G101" s="517">
        <f>C101/C88*100-100</f>
        <v>2.950212236744747</v>
      </c>
      <c r="H101" s="35"/>
    </row>
    <row r="102" spans="1:8" s="6" customFormat="1" ht="15" hidden="1" customHeight="1">
      <c r="A102" s="113">
        <v>39417</v>
      </c>
      <c r="B102" s="525">
        <v>2007</v>
      </c>
      <c r="C102" s="519">
        <v>14896049.23</v>
      </c>
      <c r="D102" s="516">
        <f>C102-C101</f>
        <v>-29353.240000000224</v>
      </c>
      <c r="E102" s="517">
        <f>C102/C101*100-100</f>
        <v>-0.19666632145430185</v>
      </c>
      <c r="F102" s="516">
        <f>C102-C89</f>
        <v>403848.6799999997</v>
      </c>
      <c r="G102" s="517">
        <f>C102/C89*100-100</f>
        <v>2.7866622367436236</v>
      </c>
      <c r="H102" s="35"/>
    </row>
    <row r="103" spans="1:8" s="6" customFormat="1" ht="15" hidden="1" customHeight="1">
      <c r="A103" s="114" t="s">
        <v>67</v>
      </c>
      <c r="B103" s="526" t="s">
        <v>67</v>
      </c>
      <c r="C103" s="527"/>
      <c r="D103" s="528"/>
      <c r="E103" s="529"/>
      <c r="F103" s="522"/>
      <c r="G103" s="523"/>
      <c r="H103" s="35"/>
    </row>
    <row r="104" spans="1:8" s="80" customFormat="1" ht="15" hidden="1" customHeight="1">
      <c r="A104" s="113">
        <v>39448</v>
      </c>
      <c r="B104" s="525">
        <v>2008</v>
      </c>
      <c r="C104" s="515">
        <v>14690407.59</v>
      </c>
      <c r="D104" s="516">
        <f>C104-C102</f>
        <v>-205641.6400000006</v>
      </c>
      <c r="E104" s="517">
        <f>C104/C102*100-100</f>
        <v>-1.3805112807082338</v>
      </c>
      <c r="F104" s="516">
        <f t="shared" ref="F104:F110" si="26">C104-C91</f>
        <v>338103.77999999933</v>
      </c>
      <c r="G104" s="517">
        <f t="shared" ref="G104:G110" si="27">C104/C91*100-100</f>
        <v>2.355745701010207</v>
      </c>
    </row>
    <row r="105" spans="1:8" s="80" customFormat="1" ht="15" hidden="1" customHeight="1">
      <c r="A105" s="113">
        <v>39479</v>
      </c>
      <c r="B105" s="525">
        <v>2008</v>
      </c>
      <c r="C105" s="515">
        <v>14767477</v>
      </c>
      <c r="D105" s="516">
        <f t="shared" ref="D105:D110" si="28">C105-C104</f>
        <v>77069.410000000149</v>
      </c>
      <c r="E105" s="517">
        <f t="shared" ref="E105:E110" si="29">C105/C104*100-100</f>
        <v>0.52462404142184482</v>
      </c>
      <c r="F105" s="516">
        <f t="shared" si="26"/>
        <v>278772.65000000037</v>
      </c>
      <c r="G105" s="517">
        <f t="shared" si="27"/>
        <v>1.9240688695535368</v>
      </c>
    </row>
    <row r="106" spans="1:8" s="80" customFormat="1" ht="15" customHeight="1">
      <c r="A106" s="113">
        <v>39508</v>
      </c>
      <c r="B106" s="525">
        <v>2008</v>
      </c>
      <c r="C106" s="515">
        <v>14809777.52</v>
      </c>
      <c r="D106" s="516">
        <f t="shared" si="28"/>
        <v>42300.519999999553</v>
      </c>
      <c r="E106" s="517">
        <f t="shared" si="29"/>
        <v>0.2864437845408645</v>
      </c>
      <c r="F106" s="516">
        <f t="shared" si="26"/>
        <v>183893.79999999888</v>
      </c>
      <c r="G106" s="517">
        <f t="shared" si="27"/>
        <v>1.2573175304855937</v>
      </c>
    </row>
    <row r="107" spans="1:8" ht="15" hidden="1" customHeight="1">
      <c r="A107" s="113">
        <v>39539</v>
      </c>
      <c r="B107" s="525">
        <v>2008</v>
      </c>
      <c r="C107" s="515">
        <v>14841886</v>
      </c>
      <c r="D107" s="516">
        <f t="shared" si="28"/>
        <v>32108.480000000447</v>
      </c>
      <c r="E107" s="517">
        <f t="shared" si="29"/>
        <v>0.21680595779807277</v>
      </c>
      <c r="F107" s="516">
        <f t="shared" si="26"/>
        <v>131975.48000000045</v>
      </c>
      <c r="G107" s="517">
        <f t="shared" si="27"/>
        <v>0.89718751056007306</v>
      </c>
    </row>
    <row r="108" spans="1:8" ht="15" hidden="1" customHeight="1">
      <c r="A108" s="113">
        <v>39569</v>
      </c>
      <c r="B108" s="525">
        <v>2008</v>
      </c>
      <c r="C108" s="515">
        <v>14885748</v>
      </c>
      <c r="D108" s="516">
        <f t="shared" si="28"/>
        <v>43862</v>
      </c>
      <c r="E108" s="517">
        <f t="shared" si="29"/>
        <v>0.29552847933207715</v>
      </c>
      <c r="F108" s="516">
        <f t="shared" si="26"/>
        <v>36833.5</v>
      </c>
      <c r="G108" s="517">
        <f t="shared" si="27"/>
        <v>0.24805516928527993</v>
      </c>
    </row>
    <row r="109" spans="1:8" ht="15" hidden="1" customHeight="1">
      <c r="A109" s="113">
        <v>39600</v>
      </c>
      <c r="B109" s="525">
        <v>2008</v>
      </c>
      <c r="C109" s="515">
        <v>14849504</v>
      </c>
      <c r="D109" s="516">
        <f t="shared" si="28"/>
        <v>-36244</v>
      </c>
      <c r="E109" s="517">
        <f t="shared" si="29"/>
        <v>-0.24348121438035264</v>
      </c>
      <c r="F109" s="516">
        <f t="shared" si="26"/>
        <v>-70220.759999999776</v>
      </c>
      <c r="G109" s="517">
        <f t="shared" si="27"/>
        <v>-0.47065720802210365</v>
      </c>
    </row>
    <row r="110" spans="1:8" ht="15" hidden="1" customHeight="1">
      <c r="A110" s="113">
        <v>39630</v>
      </c>
      <c r="B110" s="525">
        <v>2008</v>
      </c>
      <c r="C110" s="515">
        <v>14892683.949999999</v>
      </c>
      <c r="D110" s="516">
        <f t="shared" si="28"/>
        <v>43179.949999999255</v>
      </c>
      <c r="E110" s="517">
        <f t="shared" si="29"/>
        <v>0.29078378644835823</v>
      </c>
      <c r="F110" s="516">
        <f t="shared" si="26"/>
        <v>-146768.91000000015</v>
      </c>
      <c r="G110" s="517">
        <f t="shared" si="27"/>
        <v>-0.97589261634881552</v>
      </c>
    </row>
    <row r="111" spans="1:8" ht="15" hidden="1" customHeight="1">
      <c r="A111" s="113">
        <v>39661</v>
      </c>
      <c r="B111" s="525">
        <v>2008</v>
      </c>
      <c r="C111" s="515">
        <v>14670677.65</v>
      </c>
      <c r="D111" s="516">
        <f>C111-C110</f>
        <v>-222006.29999999888</v>
      </c>
      <c r="E111" s="517">
        <f>C111/C110*100-100</f>
        <v>-1.490707119988258</v>
      </c>
      <c r="F111" s="516">
        <f>C111-C98</f>
        <v>-173736.79999999888</v>
      </c>
      <c r="G111" s="517">
        <f>C111/C98*100-100</f>
        <v>-1.1703849995915334</v>
      </c>
    </row>
    <row r="112" spans="1:8" s="57" customFormat="1" ht="15" hidden="1" customHeight="1">
      <c r="A112" s="113">
        <v>39692</v>
      </c>
      <c r="B112" s="525">
        <v>2008</v>
      </c>
      <c r="C112" s="515">
        <v>14554821.539999999</v>
      </c>
      <c r="D112" s="516">
        <f>C112-C111</f>
        <v>-115856.11000000127</v>
      </c>
      <c r="E112" s="517">
        <f>C112/C111*100-100</f>
        <v>-0.78971205532555189</v>
      </c>
      <c r="F112" s="516">
        <f>C112-C99</f>
        <v>-291476.71000000089</v>
      </c>
      <c r="G112" s="517">
        <f>C112/C99*100-100</f>
        <v>-1.9632955305878994</v>
      </c>
    </row>
    <row r="113" spans="1:8" ht="15" hidden="1" customHeight="1">
      <c r="A113" s="113">
        <v>39722</v>
      </c>
      <c r="B113" s="525">
        <v>2008</v>
      </c>
      <c r="C113" s="515">
        <v>14435444.130000001</v>
      </c>
      <c r="D113" s="516">
        <f>C113-C112</f>
        <v>-119377.40999999829</v>
      </c>
      <c r="E113" s="517">
        <f>C113/C112*100-100</f>
        <v>-0.82019150610621239</v>
      </c>
      <c r="F113" s="516">
        <f>C113-C100</f>
        <v>-472551.54999999888</v>
      </c>
      <c r="G113" s="517">
        <f>C113/C100*100-100</f>
        <v>-3.1697859332891767</v>
      </c>
    </row>
    <row r="114" spans="1:8" ht="15" hidden="1" customHeight="1">
      <c r="A114" s="113">
        <v>39753</v>
      </c>
      <c r="B114" s="525">
        <v>2008</v>
      </c>
      <c r="C114" s="515">
        <v>14262403</v>
      </c>
      <c r="D114" s="516">
        <f>C114-C113</f>
        <v>-173041.13000000082</v>
      </c>
      <c r="E114" s="517">
        <f>C114/C113*100-100</f>
        <v>-1.1987239771887914</v>
      </c>
      <c r="F114" s="516">
        <f>C114-C101</f>
        <v>-662999.47000000067</v>
      </c>
      <c r="G114" s="517">
        <f>C114/C101*100-100</f>
        <v>-4.4420877181210159</v>
      </c>
    </row>
    <row r="115" spans="1:8" ht="15" hidden="1" customHeight="1">
      <c r="A115" s="113">
        <v>39783</v>
      </c>
      <c r="B115" s="525">
        <v>2008</v>
      </c>
      <c r="C115" s="515">
        <v>14081098.470000001</v>
      </c>
      <c r="D115" s="516">
        <f>C115-C114</f>
        <v>-181304.52999999933</v>
      </c>
      <c r="E115" s="517">
        <f>C115/C114*100-100</f>
        <v>-1.2712060513224799</v>
      </c>
      <c r="F115" s="516">
        <f>C115-C102</f>
        <v>-814950.75999999978</v>
      </c>
      <c r="G115" s="517">
        <f>C115/C102*100-100</f>
        <v>-5.4709188148943895</v>
      </c>
    </row>
    <row r="116" spans="1:8" s="6" customFormat="1" ht="15" hidden="1" customHeight="1">
      <c r="A116" s="114" t="s">
        <v>126</v>
      </c>
      <c r="B116" s="526" t="s">
        <v>126</v>
      </c>
      <c r="C116" s="527"/>
      <c r="D116" s="528"/>
      <c r="E116" s="529"/>
      <c r="F116" s="528"/>
      <c r="G116" s="529"/>
      <c r="H116" s="35"/>
    </row>
    <row r="117" spans="1:8" s="63" customFormat="1" ht="15" hidden="1" customHeight="1">
      <c r="A117" s="113">
        <v>39814</v>
      </c>
      <c r="B117" s="525">
        <v>2009</v>
      </c>
      <c r="C117" s="515">
        <v>13755624.35</v>
      </c>
      <c r="D117" s="516">
        <f>C117-C115</f>
        <v>-325474.12000000104</v>
      </c>
      <c r="E117" s="517">
        <f>C117/C115*100-100</f>
        <v>-2.3114256369517534</v>
      </c>
      <c r="F117" s="516">
        <f t="shared" ref="F117:F122" si="30">C117-C104</f>
        <v>-934783.24000000022</v>
      </c>
      <c r="G117" s="517">
        <f t="shared" ref="G117:G122" si="31">C117/C104*100-100</f>
        <v>-6.3632219478806178</v>
      </c>
    </row>
    <row r="118" spans="1:8" s="63" customFormat="1" ht="15" hidden="1" customHeight="1">
      <c r="A118" s="113">
        <v>39845</v>
      </c>
      <c r="B118" s="525">
        <v>2009</v>
      </c>
      <c r="C118" s="515">
        <v>13700543.300000001</v>
      </c>
      <c r="D118" s="516">
        <f t="shared" ref="D118:D124" si="32">C118-C117</f>
        <v>-55081.049999998882</v>
      </c>
      <c r="E118" s="517">
        <f t="shared" ref="E118:E124" si="33">C118/C117*100-100</f>
        <v>-0.40042566297616133</v>
      </c>
      <c r="F118" s="516">
        <f t="shared" si="30"/>
        <v>-1066933.6999999993</v>
      </c>
      <c r="G118" s="517">
        <f t="shared" si="31"/>
        <v>-7.2248881782581975</v>
      </c>
    </row>
    <row r="119" spans="1:8" s="63" customFormat="1" ht="15" customHeight="1">
      <c r="A119" s="113">
        <v>39873</v>
      </c>
      <c r="B119" s="525">
        <v>2009</v>
      </c>
      <c r="C119" s="515">
        <v>13649041.720000001</v>
      </c>
      <c r="D119" s="516">
        <f t="shared" si="32"/>
        <v>-51501.580000000075</v>
      </c>
      <c r="E119" s="517">
        <f t="shared" si="33"/>
        <v>-0.37590903420596078</v>
      </c>
      <c r="F119" s="516">
        <f t="shared" si="30"/>
        <v>-1160735.7999999989</v>
      </c>
      <c r="G119" s="517">
        <f t="shared" si="31"/>
        <v>-7.8376315811123618</v>
      </c>
    </row>
    <row r="120" spans="1:8" ht="15" hidden="1" customHeight="1">
      <c r="A120" s="113">
        <v>39904</v>
      </c>
      <c r="B120" s="525">
        <v>2009</v>
      </c>
      <c r="C120" s="515">
        <v>13625966.449999999</v>
      </c>
      <c r="D120" s="516">
        <f t="shared" si="32"/>
        <v>-23075.270000001416</v>
      </c>
      <c r="E120" s="517">
        <f t="shared" si="33"/>
        <v>-0.16906146580377879</v>
      </c>
      <c r="F120" s="516">
        <f t="shared" si="30"/>
        <v>-1215919.5500000007</v>
      </c>
      <c r="G120" s="517">
        <f t="shared" si="31"/>
        <v>-8.1924867904254199</v>
      </c>
    </row>
    <row r="121" spans="1:8" ht="15" hidden="1" customHeight="1">
      <c r="A121" s="113">
        <v>39934</v>
      </c>
      <c r="B121" s="525">
        <v>2009</v>
      </c>
      <c r="C121" s="515">
        <v>13687726.6</v>
      </c>
      <c r="D121" s="516">
        <f t="shared" si="32"/>
        <v>61760.150000000373</v>
      </c>
      <c r="E121" s="517">
        <f t="shared" si="33"/>
        <v>0.45325335437031811</v>
      </c>
      <c r="F121" s="516">
        <f t="shared" si="30"/>
        <v>-1198021.4000000004</v>
      </c>
      <c r="G121" s="517">
        <f t="shared" si="31"/>
        <v>-8.0481101789443272</v>
      </c>
    </row>
    <row r="122" spans="1:8" ht="15" hidden="1" customHeight="1">
      <c r="A122" s="113">
        <v>39965</v>
      </c>
      <c r="B122" s="525">
        <v>2009</v>
      </c>
      <c r="C122" s="515">
        <v>13693646.630000001</v>
      </c>
      <c r="D122" s="516">
        <f t="shared" si="32"/>
        <v>5920.0300000011921</v>
      </c>
      <c r="E122" s="517">
        <f t="shared" si="33"/>
        <v>4.3250644705324248E-2</v>
      </c>
      <c r="F122" s="516">
        <f t="shared" si="30"/>
        <v>-1155857.3699999992</v>
      </c>
      <c r="G122" s="517">
        <f t="shared" si="31"/>
        <v>-7.7838112976702689</v>
      </c>
    </row>
    <row r="123" spans="1:8" ht="15" hidden="1" customHeight="1">
      <c r="A123" s="113">
        <v>39995</v>
      </c>
      <c r="B123" s="525">
        <v>2009</v>
      </c>
      <c r="C123" s="515">
        <v>13774419.779999999</v>
      </c>
      <c r="D123" s="516">
        <f t="shared" si="32"/>
        <v>80773.14999999851</v>
      </c>
      <c r="E123" s="517">
        <f t="shared" si="33"/>
        <v>0.58985858319901752</v>
      </c>
      <c r="F123" s="516">
        <f t="shared" ref="F123:F128" si="34">C123-C110</f>
        <v>-1118264.17</v>
      </c>
      <c r="G123" s="517">
        <f t="shared" ref="G123:G128" si="35">C123/C110*100-100</f>
        <v>-7.5088155617510495</v>
      </c>
    </row>
    <row r="124" spans="1:8" s="57" customFormat="1" ht="15" hidden="1" customHeight="1">
      <c r="A124" s="113">
        <v>40026</v>
      </c>
      <c r="B124" s="525">
        <v>2009</v>
      </c>
      <c r="C124" s="515">
        <v>13658460.23</v>
      </c>
      <c r="D124" s="516">
        <f t="shared" si="32"/>
        <v>-115959.54999999888</v>
      </c>
      <c r="E124" s="517">
        <f t="shared" si="33"/>
        <v>-0.84184707488273602</v>
      </c>
      <c r="F124" s="516">
        <f t="shared" si="34"/>
        <v>-1012217.4199999999</v>
      </c>
      <c r="G124" s="517">
        <f t="shared" si="35"/>
        <v>-6.8995955343617084</v>
      </c>
    </row>
    <row r="125" spans="1:8" ht="15" hidden="1" customHeight="1">
      <c r="A125" s="113">
        <v>40057</v>
      </c>
      <c r="B125" s="525">
        <v>2009</v>
      </c>
      <c r="C125" s="515">
        <v>13572167</v>
      </c>
      <c r="D125" s="516">
        <f>C125-C124</f>
        <v>-86293.230000000447</v>
      </c>
      <c r="E125" s="517">
        <f>C125/C124*100-100</f>
        <v>-0.63179325155893196</v>
      </c>
      <c r="F125" s="516">
        <f t="shared" si="34"/>
        <v>-982654.53999999911</v>
      </c>
      <c r="G125" s="517">
        <f t="shared" si="35"/>
        <v>-6.7514021886110953</v>
      </c>
    </row>
    <row r="126" spans="1:8" ht="15" hidden="1" customHeight="1">
      <c r="A126" s="113">
        <v>40087</v>
      </c>
      <c r="B126" s="525">
        <v>2009</v>
      </c>
      <c r="C126" s="515">
        <v>13541931.76</v>
      </c>
      <c r="D126" s="516">
        <f>C126-C125</f>
        <v>-30235.240000000224</v>
      </c>
      <c r="E126" s="517">
        <f>C126/C125*100-100</f>
        <v>-0.2227738577045244</v>
      </c>
      <c r="F126" s="516">
        <f t="shared" si="34"/>
        <v>-893512.37000000104</v>
      </c>
      <c r="G126" s="517">
        <f t="shared" si="35"/>
        <v>-6.1897116704784167</v>
      </c>
    </row>
    <row r="127" spans="1:8" s="57" customFormat="1" ht="15" hidden="1" customHeight="1">
      <c r="A127" s="113">
        <v>40118</v>
      </c>
      <c r="B127" s="525">
        <v>2009</v>
      </c>
      <c r="C127" s="515">
        <v>13499435.09</v>
      </c>
      <c r="D127" s="516">
        <f>C127-C126</f>
        <v>-42496.669999999925</v>
      </c>
      <c r="E127" s="517">
        <f>C127/C126*100-100</f>
        <v>-0.3138154197876446</v>
      </c>
      <c r="F127" s="516">
        <f t="shared" si="34"/>
        <v>-762967.91000000015</v>
      </c>
      <c r="G127" s="517">
        <f t="shared" si="35"/>
        <v>-5.3495046381735278</v>
      </c>
    </row>
    <row r="128" spans="1:8" s="91" customFormat="1" ht="15" hidden="1" customHeight="1">
      <c r="A128" s="113">
        <v>40148</v>
      </c>
      <c r="B128" s="525">
        <v>2009</v>
      </c>
      <c r="C128" s="515">
        <v>13436666.939999999</v>
      </c>
      <c r="D128" s="516">
        <f>C128-C127</f>
        <v>-62768.150000000373</v>
      </c>
      <c r="E128" s="517">
        <f>C128/C127*100-100</f>
        <v>-0.46496871596129097</v>
      </c>
      <c r="F128" s="516">
        <f t="shared" si="34"/>
        <v>-644431.53000000119</v>
      </c>
      <c r="G128" s="517">
        <f t="shared" si="35"/>
        <v>-4.5765714327825435</v>
      </c>
    </row>
    <row r="129" spans="1:8" s="6" customFormat="1" ht="15" hidden="1" customHeight="1">
      <c r="A129" s="114" t="s">
        <v>160</v>
      </c>
      <c r="B129" s="526" t="s">
        <v>160</v>
      </c>
      <c r="C129" s="527"/>
      <c r="D129" s="528"/>
      <c r="E129" s="529"/>
      <c r="F129" s="528"/>
      <c r="G129" s="529"/>
      <c r="H129" s="35"/>
    </row>
    <row r="130" spans="1:8" s="63" customFormat="1" ht="15" hidden="1" customHeight="1">
      <c r="A130" s="113">
        <v>40179</v>
      </c>
      <c r="B130" s="525">
        <v>2010</v>
      </c>
      <c r="C130" s="515">
        <v>13185817.890000001</v>
      </c>
      <c r="D130" s="516">
        <f>C130-C128</f>
        <v>-250849.04999999888</v>
      </c>
      <c r="E130" s="517">
        <f>C130/C128*100-100</f>
        <v>-1.8668993666371136</v>
      </c>
      <c r="F130" s="516">
        <f t="shared" ref="F130:F135" si="36">C130-C117</f>
        <v>-569806.45999999903</v>
      </c>
      <c r="G130" s="517">
        <f t="shared" ref="G130:G135" si="37">C130/C117*100-100</f>
        <v>-4.1423525788562188</v>
      </c>
    </row>
    <row r="131" spans="1:8" s="63" customFormat="1" ht="15" hidden="1" customHeight="1">
      <c r="A131" s="113">
        <v>40210</v>
      </c>
      <c r="B131" s="525">
        <v>2010</v>
      </c>
      <c r="C131" s="515">
        <v>13223025.300000001</v>
      </c>
      <c r="D131" s="516">
        <f t="shared" ref="D131:D136" si="38">C131-C130</f>
        <v>37207.410000000149</v>
      </c>
      <c r="E131" s="517">
        <f t="shared" ref="E131:E136" si="39">C131/C130*100-100</f>
        <v>0.28217749031873041</v>
      </c>
      <c r="F131" s="516">
        <f t="shared" si="36"/>
        <v>-477518</v>
      </c>
      <c r="G131" s="517">
        <f t="shared" si="37"/>
        <v>-3.4853946266495797</v>
      </c>
    </row>
    <row r="132" spans="1:8" s="63" customFormat="1" ht="15" customHeight="1">
      <c r="A132" s="113">
        <v>40238</v>
      </c>
      <c r="B132" s="525">
        <v>2010</v>
      </c>
      <c r="C132" s="515">
        <v>13255716.17</v>
      </c>
      <c r="D132" s="516">
        <f t="shared" si="38"/>
        <v>32690.86999999918</v>
      </c>
      <c r="E132" s="517">
        <f t="shared" si="39"/>
        <v>0.24722685813812006</v>
      </c>
      <c r="F132" s="516">
        <f t="shared" si="36"/>
        <v>-393325.55000000075</v>
      </c>
      <c r="G132" s="517">
        <f t="shared" si="37"/>
        <v>-2.8817081672749225</v>
      </c>
    </row>
    <row r="133" spans="1:8" ht="15" hidden="1" customHeight="1">
      <c r="A133" s="113">
        <v>40269</v>
      </c>
      <c r="B133" s="525">
        <v>2010</v>
      </c>
      <c r="C133" s="515">
        <v>13319738.5</v>
      </c>
      <c r="D133" s="516">
        <f t="shared" si="38"/>
        <v>64022.330000000075</v>
      </c>
      <c r="E133" s="517">
        <f t="shared" si="39"/>
        <v>0.48297903469669734</v>
      </c>
      <c r="F133" s="516">
        <f t="shared" si="36"/>
        <v>-306227.94999999925</v>
      </c>
      <c r="G133" s="517">
        <f t="shared" si="37"/>
        <v>-2.2473851753832719</v>
      </c>
    </row>
    <row r="134" spans="1:8" ht="15" hidden="1" customHeight="1">
      <c r="A134" s="113">
        <v>40299</v>
      </c>
      <c r="B134" s="525">
        <v>2010</v>
      </c>
      <c r="C134" s="515">
        <v>13429347.85</v>
      </c>
      <c r="D134" s="516">
        <f t="shared" si="38"/>
        <v>109609.34999999963</v>
      </c>
      <c r="E134" s="517">
        <f t="shared" si="39"/>
        <v>0.8229091734796441</v>
      </c>
      <c r="F134" s="516">
        <f t="shared" si="36"/>
        <v>-258378.75</v>
      </c>
      <c r="G134" s="517">
        <f t="shared" si="37"/>
        <v>-1.887667379329443</v>
      </c>
    </row>
    <row r="135" spans="1:8" ht="15" hidden="1" customHeight="1">
      <c r="A135" s="113">
        <v>40330</v>
      </c>
      <c r="B135" s="525">
        <v>2010</v>
      </c>
      <c r="C135" s="515">
        <v>13459372.630000001</v>
      </c>
      <c r="D135" s="516">
        <f t="shared" si="38"/>
        <v>30024.780000001192</v>
      </c>
      <c r="E135" s="517">
        <f t="shared" si="39"/>
        <v>0.22357586038701527</v>
      </c>
      <c r="F135" s="516">
        <f t="shared" si="36"/>
        <v>-234274</v>
      </c>
      <c r="G135" s="517">
        <f t="shared" si="37"/>
        <v>-1.7108225904322154</v>
      </c>
    </row>
    <row r="136" spans="1:8" ht="15" hidden="1" customHeight="1">
      <c r="A136" s="113">
        <v>40360</v>
      </c>
      <c r="B136" s="525">
        <v>2010</v>
      </c>
      <c r="C136" s="515">
        <v>13553424.18</v>
      </c>
      <c r="D136" s="516">
        <f t="shared" si="38"/>
        <v>94051.549999998882</v>
      </c>
      <c r="E136" s="517">
        <f t="shared" si="39"/>
        <v>0.69878108427107577</v>
      </c>
      <c r="F136" s="516">
        <f t="shared" ref="F136:F141" si="40">C136-C123</f>
        <v>-220995.59999999963</v>
      </c>
      <c r="G136" s="517">
        <f t="shared" ref="G136:G141" si="41">C136/C123*100-100</f>
        <v>-1.604391353898464</v>
      </c>
    </row>
    <row r="137" spans="1:8" s="57" customFormat="1" ht="15" hidden="1" customHeight="1">
      <c r="A137" s="113">
        <v>40391</v>
      </c>
      <c r="B137" s="525">
        <v>2010</v>
      </c>
      <c r="C137" s="515">
        <v>13448473.220000001</v>
      </c>
      <c r="D137" s="516">
        <f>C137-C136</f>
        <v>-104950.95999999903</v>
      </c>
      <c r="E137" s="517">
        <f>C137/C136*100-100</f>
        <v>-0.7743501465472491</v>
      </c>
      <c r="F137" s="516">
        <f t="shared" si="40"/>
        <v>-209987.00999999978</v>
      </c>
      <c r="G137" s="517">
        <f t="shared" si="41"/>
        <v>-1.5374134892509659</v>
      </c>
    </row>
    <row r="138" spans="1:8" s="57" customFormat="1" ht="15" hidden="1" customHeight="1">
      <c r="A138" s="113">
        <v>40422</v>
      </c>
      <c r="B138" s="525">
        <v>2010</v>
      </c>
      <c r="C138" s="515">
        <v>13383973.630000001</v>
      </c>
      <c r="D138" s="516">
        <f>C138-C137</f>
        <v>-64499.589999999851</v>
      </c>
      <c r="E138" s="517">
        <f>C138/C137*100-100</f>
        <v>-0.4796052975298295</v>
      </c>
      <c r="F138" s="516">
        <f t="shared" si="40"/>
        <v>-188193.36999999918</v>
      </c>
      <c r="G138" s="517">
        <f t="shared" si="41"/>
        <v>-1.3866125431554082</v>
      </c>
    </row>
    <row r="139" spans="1:8" ht="15" hidden="1" customHeight="1">
      <c r="A139" s="113">
        <v>40452</v>
      </c>
      <c r="B139" s="525">
        <v>2010</v>
      </c>
      <c r="C139" s="515">
        <v>13355565.800000001</v>
      </c>
      <c r="D139" s="516">
        <f>C139-C138</f>
        <v>-28407.830000000075</v>
      </c>
      <c r="E139" s="517">
        <f>C139/C138*100-100</f>
        <v>-0.21225258495969967</v>
      </c>
      <c r="F139" s="516">
        <f t="shared" si="40"/>
        <v>-186365.95999999903</v>
      </c>
      <c r="G139" s="517">
        <f t="shared" si="41"/>
        <v>-1.3762139944500689</v>
      </c>
    </row>
    <row r="140" spans="1:8" s="57" customFormat="1" ht="15" hidden="1" customHeight="1">
      <c r="A140" s="113">
        <v>40483</v>
      </c>
      <c r="B140" s="525">
        <v>2010</v>
      </c>
      <c r="C140" s="515">
        <v>13321003</v>
      </c>
      <c r="D140" s="516">
        <f>C140-C139</f>
        <v>-34562.800000000745</v>
      </c>
      <c r="E140" s="517">
        <f>C140/C139*100-100</f>
        <v>-0.25878948535449808</v>
      </c>
      <c r="F140" s="516">
        <f t="shared" si="40"/>
        <v>-178432.08999999985</v>
      </c>
      <c r="G140" s="517">
        <f t="shared" si="41"/>
        <v>-1.3217744950837016</v>
      </c>
    </row>
    <row r="141" spans="1:8" s="91" customFormat="1" ht="15" hidden="1" customHeight="1">
      <c r="A141" s="113">
        <v>40513</v>
      </c>
      <c r="B141" s="525">
        <v>2010</v>
      </c>
      <c r="C141" s="515">
        <v>13273267</v>
      </c>
      <c r="D141" s="516">
        <f>C141-C140</f>
        <v>-47736</v>
      </c>
      <c r="E141" s="517">
        <f>C141/C140*100-100</f>
        <v>-0.3583513944107608</v>
      </c>
      <c r="F141" s="516">
        <f t="shared" si="40"/>
        <v>-163399.93999999948</v>
      </c>
      <c r="G141" s="517">
        <f t="shared" si="41"/>
        <v>-1.2160749442524974</v>
      </c>
    </row>
    <row r="142" spans="1:8" s="6" customFormat="1" ht="15" hidden="1" customHeight="1">
      <c r="A142" s="114" t="s">
        <v>169</v>
      </c>
      <c r="B142" s="526" t="s">
        <v>169</v>
      </c>
      <c r="C142" s="527"/>
      <c r="D142" s="528"/>
      <c r="E142" s="529"/>
      <c r="F142" s="528"/>
      <c r="G142" s="529"/>
      <c r="H142" s="35"/>
    </row>
    <row r="143" spans="1:8" s="63" customFormat="1" ht="15" hidden="1" customHeight="1">
      <c r="A143" s="113">
        <v>40544</v>
      </c>
      <c r="B143" s="525">
        <v>2011</v>
      </c>
      <c r="C143" s="515">
        <v>13054516.9</v>
      </c>
      <c r="D143" s="516">
        <f>C143-C141</f>
        <v>-218750.09999999963</v>
      </c>
      <c r="E143" s="517">
        <f>C143/C141*100-100</f>
        <v>-1.6480501748363849</v>
      </c>
      <c r="F143" s="516">
        <f t="shared" ref="F143:F154" si="42">C143-C130</f>
        <v>-131300.99000000022</v>
      </c>
      <c r="G143" s="517">
        <f t="shared" ref="G143:G154" si="43">C143/C130*100-100</f>
        <v>-0.99577433190228248</v>
      </c>
    </row>
    <row r="144" spans="1:8" s="63" customFormat="1" ht="14.45" hidden="1" customHeight="1">
      <c r="A144" s="113">
        <v>40575</v>
      </c>
      <c r="B144" s="525">
        <v>2011</v>
      </c>
      <c r="C144" s="515">
        <v>13070759.6</v>
      </c>
      <c r="D144" s="516">
        <f t="shared" ref="D144:D167" si="44">C144-C143</f>
        <v>16242.699999999255</v>
      </c>
      <c r="E144" s="517">
        <f t="shared" ref="E144:E149" si="45">C144/C143*100-100</f>
        <v>0.12442206880898254</v>
      </c>
      <c r="F144" s="516">
        <f t="shared" si="42"/>
        <v>-152265.70000000112</v>
      </c>
      <c r="G144" s="517">
        <f t="shared" si="43"/>
        <v>-1.1515193879270669</v>
      </c>
    </row>
    <row r="145" spans="1:8" s="63" customFormat="1" ht="14.45" customHeight="1">
      <c r="A145" s="113">
        <v>40603</v>
      </c>
      <c r="B145" s="525">
        <v>2011</v>
      </c>
      <c r="C145" s="515">
        <v>13124237.560000001</v>
      </c>
      <c r="D145" s="616">
        <f t="shared" si="44"/>
        <v>53477.960000000894</v>
      </c>
      <c r="E145" s="517">
        <f t="shared" si="45"/>
        <v>0.40914194458905229</v>
      </c>
      <c r="F145" s="516">
        <f t="shared" si="42"/>
        <v>-131478.6099999994</v>
      </c>
      <c r="G145" s="517">
        <f t="shared" si="43"/>
        <v>-0.99186349733074053</v>
      </c>
    </row>
    <row r="146" spans="1:8" ht="14.45" hidden="1" customHeight="1">
      <c r="A146" s="113">
        <v>40634</v>
      </c>
      <c r="B146" s="525">
        <v>2011</v>
      </c>
      <c r="C146" s="515">
        <v>13192473.359999999</v>
      </c>
      <c r="D146" s="616">
        <f t="shared" si="44"/>
        <v>68235.799999998882</v>
      </c>
      <c r="E146" s="517">
        <f t="shared" si="45"/>
        <v>0.51992201214009981</v>
      </c>
      <c r="F146" s="516">
        <f t="shared" si="42"/>
        <v>-127265.1400000006</v>
      </c>
      <c r="G146" s="517">
        <f t="shared" si="43"/>
        <v>-0.95546275176499762</v>
      </c>
    </row>
    <row r="147" spans="1:8" ht="14.45" hidden="1" customHeight="1">
      <c r="A147" s="113">
        <v>40664</v>
      </c>
      <c r="B147" s="525">
        <v>2011</v>
      </c>
      <c r="C147" s="515">
        <v>13284587.5</v>
      </c>
      <c r="D147" s="616">
        <f t="shared" si="44"/>
        <v>92114.140000000596</v>
      </c>
      <c r="E147" s="517">
        <f t="shared" si="45"/>
        <v>0.69823252612579267</v>
      </c>
      <c r="F147" s="516">
        <f t="shared" si="42"/>
        <v>-144760.34999999963</v>
      </c>
      <c r="G147" s="517">
        <f t="shared" si="43"/>
        <v>-1.0779402813666792</v>
      </c>
    </row>
    <row r="148" spans="1:8" ht="14.45" hidden="1" customHeight="1">
      <c r="A148" s="113">
        <v>40695</v>
      </c>
      <c r="B148" s="525">
        <v>2011</v>
      </c>
      <c r="C148" s="515">
        <v>13286911.810000001</v>
      </c>
      <c r="D148" s="616">
        <f t="shared" si="44"/>
        <v>2324.3100000005215</v>
      </c>
      <c r="E148" s="517">
        <f t="shared" si="45"/>
        <v>1.74962903439706E-2</v>
      </c>
      <c r="F148" s="516">
        <f t="shared" si="42"/>
        <v>-172460.8200000003</v>
      </c>
      <c r="G148" s="517">
        <f t="shared" si="43"/>
        <v>-1.2813436758233223</v>
      </c>
    </row>
    <row r="149" spans="1:8" ht="14.45" hidden="1" customHeight="1">
      <c r="A149" s="113">
        <v>40725</v>
      </c>
      <c r="B149" s="525">
        <v>2011</v>
      </c>
      <c r="C149" s="515">
        <v>13369446</v>
      </c>
      <c r="D149" s="616">
        <f t="shared" si="44"/>
        <v>82534.189999999478</v>
      </c>
      <c r="E149" s="517">
        <f t="shared" si="45"/>
        <v>0.62116909617691363</v>
      </c>
      <c r="F149" s="516">
        <f t="shared" si="42"/>
        <v>-183978.1799999997</v>
      </c>
      <c r="G149" s="517">
        <f t="shared" si="43"/>
        <v>-1.3574295141701924</v>
      </c>
    </row>
    <row r="150" spans="1:8" s="57" customFormat="1" ht="14.45" hidden="1" customHeight="1">
      <c r="A150" s="113">
        <v>40756</v>
      </c>
      <c r="B150" s="525">
        <v>2011</v>
      </c>
      <c r="C150" s="515">
        <v>13253361.359999999</v>
      </c>
      <c r="D150" s="616">
        <f t="shared" si="44"/>
        <v>-116084.6400000006</v>
      </c>
      <c r="E150" s="517">
        <f>C150/C149*100-100</f>
        <v>-0.86828309864148423</v>
      </c>
      <c r="F150" s="516">
        <f t="shared" si="42"/>
        <v>-195111.86000000127</v>
      </c>
      <c r="G150" s="517">
        <f t="shared" si="43"/>
        <v>-1.4508104883596644</v>
      </c>
    </row>
    <row r="151" spans="1:8" s="57" customFormat="1" ht="14.45" hidden="1" customHeight="1">
      <c r="A151" s="113">
        <v>40787</v>
      </c>
      <c r="B151" s="525">
        <v>2011</v>
      </c>
      <c r="C151" s="515">
        <v>13162854.77</v>
      </c>
      <c r="D151" s="616">
        <f t="shared" si="44"/>
        <v>-90506.589999999851</v>
      </c>
      <c r="E151" s="517">
        <f>C151/C150*100-100</f>
        <v>-0.68289536172429166</v>
      </c>
      <c r="F151" s="516">
        <f t="shared" si="42"/>
        <v>-221118.86000000127</v>
      </c>
      <c r="G151" s="517">
        <f t="shared" si="43"/>
        <v>-1.6521166741121363</v>
      </c>
    </row>
    <row r="152" spans="1:8" ht="14.45" hidden="1" customHeight="1">
      <c r="A152" s="113">
        <v>40817</v>
      </c>
      <c r="B152" s="525">
        <v>2011</v>
      </c>
      <c r="C152" s="515">
        <v>13088041.35</v>
      </c>
      <c r="D152" s="616">
        <f t="shared" si="44"/>
        <v>-74813.419999999925</v>
      </c>
      <c r="E152" s="517">
        <f>C152/C151*100-100</f>
        <v>-0.56836773866494639</v>
      </c>
      <c r="F152" s="516">
        <f t="shared" si="42"/>
        <v>-267524.45000000112</v>
      </c>
      <c r="G152" s="517">
        <f t="shared" si="43"/>
        <v>-2.0030933470448815</v>
      </c>
    </row>
    <row r="153" spans="1:8" s="57" customFormat="1" ht="14.45" hidden="1" customHeight="1">
      <c r="A153" s="113">
        <v>40848</v>
      </c>
      <c r="B153" s="525">
        <v>2011</v>
      </c>
      <c r="C153" s="515">
        <v>12979215.76</v>
      </c>
      <c r="D153" s="616">
        <f t="shared" si="44"/>
        <v>-108825.58999999985</v>
      </c>
      <c r="E153" s="517">
        <f>C153/C152*100-100</f>
        <v>-0.83148873914582566</v>
      </c>
      <c r="F153" s="516">
        <f t="shared" si="42"/>
        <v>-341787.24000000022</v>
      </c>
      <c r="G153" s="517">
        <f t="shared" si="43"/>
        <v>-2.5657770664866604</v>
      </c>
    </row>
    <row r="154" spans="1:8" s="91" customFormat="1" ht="14.45" hidden="1" customHeight="1">
      <c r="A154" s="113">
        <v>40878</v>
      </c>
      <c r="B154" s="525">
        <v>2011</v>
      </c>
      <c r="C154" s="515">
        <v>12929822.449999999</v>
      </c>
      <c r="D154" s="616">
        <f t="shared" si="44"/>
        <v>-49393.310000000522</v>
      </c>
      <c r="E154" s="517">
        <f>C154/C153*100-100</f>
        <v>-0.38055696825861673</v>
      </c>
      <c r="F154" s="516">
        <f t="shared" si="42"/>
        <v>-343444.55000000075</v>
      </c>
      <c r="G154" s="517">
        <f t="shared" si="43"/>
        <v>-2.5874907059430114</v>
      </c>
    </row>
    <row r="155" spans="1:8" s="6" customFormat="1" ht="14.45" hidden="1" customHeight="1">
      <c r="A155" s="114" t="s">
        <v>194</v>
      </c>
      <c r="B155" s="526" t="s">
        <v>194</v>
      </c>
      <c r="C155" s="612" t="s">
        <v>234</v>
      </c>
      <c r="D155" s="616"/>
      <c r="E155" s="614"/>
      <c r="F155" s="613"/>
      <c r="G155" s="615"/>
      <c r="H155" s="35"/>
    </row>
    <row r="156" spans="1:8" s="63" customFormat="1" ht="15" hidden="1" customHeight="1">
      <c r="A156" s="113">
        <v>40909</v>
      </c>
      <c r="B156" s="525" t="s">
        <v>326</v>
      </c>
      <c r="C156" s="515">
        <v>13566537.939999999</v>
      </c>
      <c r="D156" s="616">
        <f>C156-C154</f>
        <v>636715.49000000022</v>
      </c>
      <c r="E156" s="517">
        <f>C156/C154*100-100</f>
        <v>4.9243946888071832</v>
      </c>
      <c r="F156" s="516">
        <f t="shared" ref="F156:F167" si="46">C156-C143</f>
        <v>512021.03999999911</v>
      </c>
      <c r="G156" s="517">
        <f t="shared" ref="G156:G167" si="47">C156/C143*100-100</f>
        <v>3.9221753200227454</v>
      </c>
      <c r="H156" s="35" t="s">
        <v>325</v>
      </c>
    </row>
    <row r="157" spans="1:8" s="63" customFormat="1" ht="15" hidden="1" customHeight="1">
      <c r="A157" s="113">
        <v>40940</v>
      </c>
      <c r="B157" s="525">
        <v>2012</v>
      </c>
      <c r="C157" s="515">
        <v>13538321.41</v>
      </c>
      <c r="D157" s="616">
        <f t="shared" si="44"/>
        <v>-28216.529999999329</v>
      </c>
      <c r="E157" s="517">
        <f t="shared" ref="E157:E162" si="48">C157/C156*100-100</f>
        <v>-0.20798622408156575</v>
      </c>
      <c r="F157" s="616">
        <f t="shared" si="46"/>
        <v>467561.81000000052</v>
      </c>
      <c r="G157" s="517">
        <f t="shared" si="47"/>
        <v>3.5771586679629479</v>
      </c>
      <c r="H157" s="35"/>
    </row>
    <row r="158" spans="1:8" s="80" customFormat="1" ht="15" customHeight="1">
      <c r="A158" s="113">
        <v>40969</v>
      </c>
      <c r="B158" s="525">
        <v>2012</v>
      </c>
      <c r="C158" s="515">
        <v>13566794.619999999</v>
      </c>
      <c r="D158" s="616">
        <f t="shared" si="44"/>
        <v>28473.209999999031</v>
      </c>
      <c r="E158" s="517">
        <f t="shared" si="48"/>
        <v>0.21031565980527489</v>
      </c>
      <c r="F158" s="616">
        <f t="shared" si="46"/>
        <v>442557.05999999866</v>
      </c>
      <c r="G158" s="517">
        <f t="shared" si="47"/>
        <v>3.3720591994526501</v>
      </c>
      <c r="H158" s="35"/>
    </row>
    <row r="159" spans="1:8" ht="15" hidden="1" customHeight="1">
      <c r="A159" s="113">
        <v>41000</v>
      </c>
      <c r="B159" s="525">
        <v>2012</v>
      </c>
      <c r="C159" s="515">
        <v>13601522.189999999</v>
      </c>
      <c r="D159" s="616">
        <f t="shared" si="44"/>
        <v>34727.570000000298</v>
      </c>
      <c r="E159" s="517">
        <f t="shared" si="48"/>
        <v>0.25597476023411048</v>
      </c>
      <c r="F159" s="616">
        <f t="shared" si="46"/>
        <v>409048.83000000007</v>
      </c>
      <c r="G159" s="517">
        <f t="shared" si="47"/>
        <v>3.100622747818079</v>
      </c>
      <c r="H159" s="35"/>
    </row>
    <row r="160" spans="1:8" ht="15" hidden="1" customHeight="1">
      <c r="A160" s="113">
        <v>41030</v>
      </c>
      <c r="B160" s="525">
        <v>2012</v>
      </c>
      <c r="C160" s="515">
        <v>13694459.390000001</v>
      </c>
      <c r="D160" s="616">
        <f t="shared" si="44"/>
        <v>92937.200000001118</v>
      </c>
      <c r="E160" s="517">
        <f t="shared" si="48"/>
        <v>0.68328528749768225</v>
      </c>
      <c r="F160" s="616">
        <f t="shared" si="46"/>
        <v>409871.8900000006</v>
      </c>
      <c r="G160" s="517">
        <f t="shared" si="47"/>
        <v>3.0853189080955872</v>
      </c>
      <c r="H160" s="35"/>
    </row>
    <row r="161" spans="1:11" ht="15" hidden="1" customHeight="1">
      <c r="A161" s="113">
        <v>41061</v>
      </c>
      <c r="B161" s="525">
        <v>2012</v>
      </c>
      <c r="C161" s="515">
        <v>13763448.270000001</v>
      </c>
      <c r="D161" s="616">
        <f t="shared" si="44"/>
        <v>68988.88000000082</v>
      </c>
      <c r="E161" s="517">
        <f t="shared" si="48"/>
        <v>0.50377220476755724</v>
      </c>
      <c r="F161" s="616">
        <f t="shared" si="46"/>
        <v>476536.46000000089</v>
      </c>
      <c r="G161" s="517">
        <f t="shared" si="47"/>
        <v>3.5865102953520847</v>
      </c>
      <c r="H161" s="35"/>
    </row>
    <row r="162" spans="1:11" ht="15" hidden="1" customHeight="1">
      <c r="A162" s="113">
        <v>41091</v>
      </c>
      <c r="B162" s="525">
        <v>2012</v>
      </c>
      <c r="C162" s="515">
        <v>13875452.58</v>
      </c>
      <c r="D162" s="616">
        <f t="shared" si="44"/>
        <v>112004.30999999866</v>
      </c>
      <c r="E162" s="517">
        <f t="shared" si="48"/>
        <v>0.81378087673080302</v>
      </c>
      <c r="F162" s="616">
        <f t="shared" si="46"/>
        <v>506006.58000000007</v>
      </c>
      <c r="G162" s="517">
        <f t="shared" si="47"/>
        <v>3.784798412739022</v>
      </c>
      <c r="H162" s="35"/>
    </row>
    <row r="163" spans="1:11" s="57" customFormat="1" ht="15" hidden="1" customHeight="1">
      <c r="A163" s="113">
        <v>41122</v>
      </c>
      <c r="B163" s="525">
        <v>2012</v>
      </c>
      <c r="C163" s="515">
        <v>13771653.99</v>
      </c>
      <c r="D163" s="616">
        <f t="shared" si="44"/>
        <v>-103798.58999999985</v>
      </c>
      <c r="E163" s="517">
        <f>C163/C162*100-100</f>
        <v>-0.7480735449999969</v>
      </c>
      <c r="F163" s="616">
        <f t="shared" si="46"/>
        <v>518292.63000000082</v>
      </c>
      <c r="G163" s="517">
        <f t="shared" si="47"/>
        <v>3.9106504072563979</v>
      </c>
      <c r="H163" s="35"/>
    </row>
    <row r="164" spans="1:11" s="57" customFormat="1" ht="15" hidden="1" customHeight="1">
      <c r="A164" s="113">
        <v>41153</v>
      </c>
      <c r="B164" s="525">
        <v>2012</v>
      </c>
      <c r="C164" s="515">
        <v>13692547.850000001</v>
      </c>
      <c r="D164" s="616">
        <f t="shared" si="44"/>
        <v>-79106.139999998733</v>
      </c>
      <c r="E164" s="517">
        <f>C164/C163*100-100</f>
        <v>-0.5744127761083746</v>
      </c>
      <c r="F164" s="616">
        <f t="shared" si="46"/>
        <v>529693.08000000194</v>
      </c>
      <c r="G164" s="517">
        <f t="shared" si="47"/>
        <v>4.0241504541039745</v>
      </c>
      <c r="H164" s="35"/>
    </row>
    <row r="165" spans="1:11" ht="15" hidden="1" customHeight="1">
      <c r="A165" s="113">
        <v>41183</v>
      </c>
      <c r="B165" s="525">
        <v>2012</v>
      </c>
      <c r="C165" s="515">
        <v>13628175.930000002</v>
      </c>
      <c r="D165" s="616">
        <f t="shared" si="44"/>
        <v>-64371.919999999925</v>
      </c>
      <c r="E165" s="517">
        <f>C165/C164*100-100</f>
        <v>-0.47012375421424224</v>
      </c>
      <c r="F165" s="616">
        <f t="shared" si="46"/>
        <v>540134.58000000194</v>
      </c>
      <c r="G165" s="517">
        <f t="shared" si="47"/>
        <v>4.1269321020291727</v>
      </c>
      <c r="H165" s="35"/>
    </row>
    <row r="166" spans="1:11" s="57" customFormat="1" ht="15" hidden="1" customHeight="1">
      <c r="A166" s="113">
        <v>41214</v>
      </c>
      <c r="B166" s="525">
        <v>2012</v>
      </c>
      <c r="C166" s="515">
        <v>13433461.509999998</v>
      </c>
      <c r="D166" s="616">
        <f t="shared" si="44"/>
        <v>-194714.42000000365</v>
      </c>
      <c r="E166" s="517">
        <f>C166/C165*100-100</f>
        <v>-1.4287636217798934</v>
      </c>
      <c r="F166" s="616">
        <f t="shared" si="46"/>
        <v>454245.74999999814</v>
      </c>
      <c r="G166" s="517">
        <f t="shared" si="47"/>
        <v>3.4997935037023922</v>
      </c>
      <c r="H166" s="35"/>
    </row>
    <row r="167" spans="1:11" s="91" customFormat="1" ht="15" hidden="1" customHeight="1">
      <c r="A167" s="113">
        <v>41244</v>
      </c>
      <c r="B167" s="525">
        <v>2012</v>
      </c>
      <c r="C167" s="515">
        <v>13352735.930000002</v>
      </c>
      <c r="D167" s="616">
        <f t="shared" si="44"/>
        <v>-80725.579999996349</v>
      </c>
      <c r="E167" s="517">
        <f>C167/C166*100-100</f>
        <v>-0.60092910483201933</v>
      </c>
      <c r="F167" s="616">
        <f t="shared" si="46"/>
        <v>422913.48000000231</v>
      </c>
      <c r="G167" s="517">
        <f t="shared" si="47"/>
        <v>3.2708374893423411</v>
      </c>
      <c r="H167" s="35"/>
    </row>
    <row r="168" spans="1:11" s="6" customFormat="1" ht="15" hidden="1" customHeight="1">
      <c r="B168" s="530">
        <v>2013</v>
      </c>
      <c r="C168" s="579"/>
      <c r="D168" s="616"/>
      <c r="E168" s="533"/>
      <c r="F168" s="532"/>
      <c r="G168" s="533"/>
      <c r="H168" s="35"/>
    </row>
    <row r="169" spans="1:11" s="63" customFormat="1" ht="15" hidden="1" customHeight="1">
      <c r="A169" s="113">
        <v>41275</v>
      </c>
      <c r="B169" s="525">
        <v>2013</v>
      </c>
      <c r="C169" s="515">
        <v>13107957.389999999</v>
      </c>
      <c r="D169" s="616">
        <f>C169-C167-1304</f>
        <v>-246082.54000000283</v>
      </c>
      <c r="E169" s="617">
        <v>-1.8431714285613301</v>
      </c>
      <c r="F169" s="616">
        <v>-741712.35000000149</v>
      </c>
      <c r="G169" s="617">
        <v>-5.36</v>
      </c>
      <c r="H169" s="35" t="s">
        <v>328</v>
      </c>
      <c r="I169" s="108"/>
    </row>
    <row r="170" spans="1:11" s="63" customFormat="1" ht="15" hidden="1" customHeight="1">
      <c r="A170" s="113">
        <v>41306</v>
      </c>
      <c r="B170" s="525">
        <v>2013</v>
      </c>
      <c r="C170" s="515">
        <v>13089436.450000001</v>
      </c>
      <c r="D170" s="616">
        <f t="shared" ref="D170:D180" si="49">C170-C169</f>
        <v>-18520.939999997616</v>
      </c>
      <c r="E170" s="617">
        <f t="shared" ref="E170:E175" si="50">C170/C169*100-100</f>
        <v>-0.14129539369824329</v>
      </c>
      <c r="F170" s="616">
        <v>-694994.90999999829</v>
      </c>
      <c r="G170" s="617">
        <v>-5.04</v>
      </c>
      <c r="H170" s="35"/>
      <c r="I170" s="108"/>
    </row>
    <row r="171" spans="1:11" s="80" customFormat="1" ht="15" customHeight="1">
      <c r="A171" s="113">
        <v>41334</v>
      </c>
      <c r="B171" s="525">
        <v>2013</v>
      </c>
      <c r="C171" s="515">
        <v>13111270.620000001</v>
      </c>
      <c r="D171" s="616">
        <f t="shared" si="49"/>
        <v>21834.169999999925</v>
      </c>
      <c r="E171" s="617">
        <f t="shared" si="50"/>
        <v>0.16680756336151603</v>
      </c>
      <c r="F171" s="616">
        <v>-672325.62999999896</v>
      </c>
      <c r="G171" s="617">
        <v>-4.88</v>
      </c>
      <c r="H171" s="35"/>
    </row>
    <row r="172" spans="1:11" ht="15" hidden="1" customHeight="1">
      <c r="A172" s="113">
        <v>41365</v>
      </c>
      <c r="B172" s="525">
        <v>2013</v>
      </c>
      <c r="C172" s="515">
        <v>13149946.66</v>
      </c>
      <c r="D172" s="616">
        <f t="shared" si="49"/>
        <v>38676.039999999106</v>
      </c>
      <c r="E172" s="617">
        <f t="shared" si="50"/>
        <v>0.29498315701761157</v>
      </c>
      <c r="F172" s="616">
        <v>-643919.16000000015</v>
      </c>
      <c r="G172" s="617">
        <v>-4.67</v>
      </c>
      <c r="H172" s="35"/>
      <c r="K172" s="80"/>
    </row>
    <row r="173" spans="1:11" ht="15" hidden="1" customHeight="1">
      <c r="A173" s="113">
        <v>41395</v>
      </c>
      <c r="B173" s="525">
        <v>2013</v>
      </c>
      <c r="C173" s="515">
        <v>13271221.859999999</v>
      </c>
      <c r="D173" s="616">
        <f t="shared" si="49"/>
        <v>121275.19999999925</v>
      </c>
      <c r="E173" s="617">
        <f t="shared" si="50"/>
        <v>0.9222486078129748</v>
      </c>
      <c r="F173" s="616">
        <v>-592493.62000000104</v>
      </c>
      <c r="G173" s="617">
        <v>-4.2699999999999996</v>
      </c>
      <c r="H173" s="35"/>
    </row>
    <row r="174" spans="1:11" ht="15" hidden="1" customHeight="1">
      <c r="A174" s="113">
        <v>41426</v>
      </c>
      <c r="B174" s="525">
        <v>2013</v>
      </c>
      <c r="C174" s="515">
        <v>13284057.65</v>
      </c>
      <c r="D174" s="616">
        <f t="shared" si="49"/>
        <v>12835.790000000969</v>
      </c>
      <c r="E174" s="617">
        <f t="shared" si="50"/>
        <v>9.6718976861410511E-2</v>
      </c>
      <c r="F174" s="616">
        <v>-607364.09000000171</v>
      </c>
      <c r="G174" s="617">
        <v>-4.37</v>
      </c>
      <c r="H174" s="35"/>
    </row>
    <row r="175" spans="1:11" ht="15" hidden="1" customHeight="1">
      <c r="A175" s="113">
        <v>41456</v>
      </c>
      <c r="B175" s="525">
        <v>2013</v>
      </c>
      <c r="C175" s="515">
        <v>13310852.290000001</v>
      </c>
      <c r="D175" s="616">
        <f t="shared" si="49"/>
        <v>26794.640000000596</v>
      </c>
      <c r="E175" s="617">
        <f t="shared" si="50"/>
        <v>0.20170523725482781</v>
      </c>
      <c r="F175" s="616">
        <v>-588051.82999999821</v>
      </c>
      <c r="G175" s="617">
        <v>-4.2300000000000004</v>
      </c>
      <c r="H175" s="35"/>
    </row>
    <row r="176" spans="1:11" s="57" customFormat="1" ht="15" hidden="1" customHeight="1">
      <c r="A176" s="113">
        <v>41487</v>
      </c>
      <c r="B176" s="525">
        <v>2013</v>
      </c>
      <c r="C176" s="515">
        <v>13224447.890000002</v>
      </c>
      <c r="D176" s="616">
        <f t="shared" si="49"/>
        <v>-86404.39999999851</v>
      </c>
      <c r="E176" s="617">
        <f>C176/C175*100-100</f>
        <v>-0.64912747972502416</v>
      </c>
      <c r="F176" s="616">
        <v>-551346.95999999717</v>
      </c>
      <c r="G176" s="617">
        <v>-4</v>
      </c>
      <c r="H176" s="35"/>
    </row>
    <row r="177" spans="1:14" s="57" customFormat="1" ht="15" hidden="1" customHeight="1">
      <c r="A177" s="113">
        <v>41518</v>
      </c>
      <c r="B177" s="525">
        <v>2013</v>
      </c>
      <c r="C177" s="515">
        <v>13202030.41</v>
      </c>
      <c r="D177" s="616">
        <f t="shared" si="49"/>
        <v>-22417.48000000231</v>
      </c>
      <c r="E177" s="617">
        <f>C177/C176*100-100</f>
        <v>-0.16951543222423027</v>
      </c>
      <c r="F177" s="616">
        <v>-493885.29000000097</v>
      </c>
      <c r="G177" s="617">
        <v>-3.61</v>
      </c>
      <c r="H177" s="35"/>
    </row>
    <row r="178" spans="1:14" ht="15" hidden="1" customHeight="1">
      <c r="A178" s="113">
        <v>41548</v>
      </c>
      <c r="B178" s="525">
        <v>2013</v>
      </c>
      <c r="C178" s="515">
        <v>13255102.289999999</v>
      </c>
      <c r="D178" s="616">
        <f t="shared" si="49"/>
        <v>53071.879999998957</v>
      </c>
      <c r="E178" s="617">
        <f>C178/C177*100-100</f>
        <v>0.40199786208489741</v>
      </c>
      <c r="F178" s="616">
        <v>-375241.36000000313</v>
      </c>
      <c r="G178" s="617">
        <v>-2.7529853218337674</v>
      </c>
      <c r="H178" s="35"/>
    </row>
    <row r="179" spans="1:14" s="57" customFormat="1" ht="15" hidden="1" customHeight="1">
      <c r="A179" s="113">
        <v>41579</v>
      </c>
      <c r="B179" s="525">
        <v>2013</v>
      </c>
      <c r="C179" s="515">
        <v>13184854</v>
      </c>
      <c r="D179" s="616">
        <f t="shared" si="49"/>
        <v>-70248.289999999106</v>
      </c>
      <c r="E179" s="617">
        <f>C179/C178*100-100</f>
        <v>-0.52997169288535417</v>
      </c>
      <c r="F179" s="616">
        <v>-250243.45999999717</v>
      </c>
      <c r="G179" s="617">
        <v>-1.8626099345021019</v>
      </c>
      <c r="H179" s="35"/>
    </row>
    <row r="180" spans="1:14" s="91" customFormat="1" ht="15" hidden="1" customHeight="1">
      <c r="A180" s="113">
        <v>41609</v>
      </c>
      <c r="B180" s="525">
        <v>2013</v>
      </c>
      <c r="C180" s="515">
        <v>13243867.99</v>
      </c>
      <c r="D180" s="616">
        <f t="shared" si="49"/>
        <v>59013.990000000224</v>
      </c>
      <c r="E180" s="617">
        <f>C180/C179*100-100</f>
        <v>0.44758925658183557</v>
      </c>
      <c r="F180" s="616">
        <v>-110172.23000000045</v>
      </c>
      <c r="G180" s="617">
        <v>-0.82501047012721873</v>
      </c>
      <c r="H180" s="35"/>
    </row>
    <row r="181" spans="1:14" s="6" customFormat="1" ht="15" hidden="1" customHeight="1">
      <c r="B181" s="526">
        <v>2014</v>
      </c>
      <c r="C181" s="527"/>
      <c r="D181" s="528"/>
      <c r="E181" s="529"/>
      <c r="F181" s="528"/>
      <c r="G181" s="529"/>
      <c r="H181" s="35"/>
    </row>
    <row r="182" spans="1:14" s="63" customFormat="1" ht="15" hidden="1" customHeight="1">
      <c r="A182" s="113">
        <v>41640</v>
      </c>
      <c r="B182" s="525">
        <v>2014</v>
      </c>
      <c r="C182" s="515">
        <v>13072308.99</v>
      </c>
      <c r="D182" s="616">
        <f>C182-C180</f>
        <v>-171559</v>
      </c>
      <c r="E182" s="617">
        <f>C182/C180*100-100</f>
        <v>-1.2953844007622166</v>
      </c>
      <c r="F182" s="616">
        <f t="shared" ref="F182:F193" si="51">C182-C169</f>
        <v>-35648.39999999851</v>
      </c>
      <c r="G182" s="617">
        <f t="shared" ref="G182:G193" si="52">C182/C169*100-100</f>
        <v>-0.27195999299779317</v>
      </c>
      <c r="H182" s="35"/>
      <c r="I182" s="108"/>
    </row>
    <row r="183" spans="1:14" s="63" customFormat="1" ht="15" hidden="1" customHeight="1">
      <c r="A183" s="113">
        <v>41671</v>
      </c>
      <c r="B183" s="525">
        <v>2014</v>
      </c>
      <c r="C183" s="515">
        <v>13106287.949999999</v>
      </c>
      <c r="D183" s="616">
        <f t="shared" ref="D183:D193" si="53">C183-C182</f>
        <v>33978.959999999031</v>
      </c>
      <c r="E183" s="617">
        <f t="shared" ref="E183:E188" si="54">C183/C182*100-100</f>
        <v>0.25993082037759052</v>
      </c>
      <c r="F183" s="616">
        <f t="shared" si="51"/>
        <v>16851.499999998137</v>
      </c>
      <c r="G183" s="617">
        <f t="shared" si="52"/>
        <v>0.12874121864885524</v>
      </c>
      <c r="H183" s="35"/>
      <c r="I183" s="108"/>
    </row>
    <row r="184" spans="1:14" s="80" customFormat="1" ht="15" customHeight="1">
      <c r="A184" s="706">
        <v>41699</v>
      </c>
      <c r="B184" s="525">
        <v>2014</v>
      </c>
      <c r="C184" s="515">
        <v>13172026.609999999</v>
      </c>
      <c r="D184" s="616">
        <f t="shared" si="53"/>
        <v>65738.660000000149</v>
      </c>
      <c r="E184" s="617">
        <f t="shared" si="54"/>
        <v>0.50158107505946248</v>
      </c>
      <c r="F184" s="616">
        <f t="shared" si="51"/>
        <v>60755.989999998361</v>
      </c>
      <c r="G184" s="617">
        <f t="shared" si="52"/>
        <v>0.46338750652678584</v>
      </c>
      <c r="H184" s="35"/>
      <c r="I184" s="108"/>
      <c r="J184" s="63"/>
      <c r="K184" s="63"/>
      <c r="L184" s="63"/>
      <c r="M184" s="63"/>
      <c r="N184" s="63"/>
    </row>
    <row r="185" spans="1:14" ht="15" hidden="1" customHeight="1">
      <c r="A185" s="113">
        <v>41730</v>
      </c>
      <c r="B185" s="525">
        <v>2014</v>
      </c>
      <c r="C185" s="515">
        <v>13283267.600000001</v>
      </c>
      <c r="D185" s="616">
        <f t="shared" si="53"/>
        <v>111240.99000000209</v>
      </c>
      <c r="E185" s="617">
        <f t="shared" si="54"/>
        <v>0.84452448581868111</v>
      </c>
      <c r="F185" s="616">
        <f t="shared" si="51"/>
        <v>133320.94000000134</v>
      </c>
      <c r="G185" s="617">
        <f t="shared" si="52"/>
        <v>1.013851564930988</v>
      </c>
      <c r="H185" s="35"/>
      <c r="I185" s="108"/>
      <c r="J185" s="63"/>
      <c r="K185" s="63"/>
      <c r="L185" s="63"/>
      <c r="M185" s="63"/>
      <c r="N185" s="63"/>
    </row>
    <row r="186" spans="1:14" ht="15" hidden="1" customHeight="1">
      <c r="A186" s="706">
        <v>41760</v>
      </c>
      <c r="B186" s="525">
        <v>2014</v>
      </c>
      <c r="C186" s="515">
        <v>13462143.98</v>
      </c>
      <c r="D186" s="616">
        <f t="shared" si="53"/>
        <v>178876.37999999896</v>
      </c>
      <c r="E186" s="617">
        <f t="shared" si="54"/>
        <v>1.3466293489412067</v>
      </c>
      <c r="F186" s="616">
        <f t="shared" si="51"/>
        <v>190922.12000000104</v>
      </c>
      <c r="G186" s="617">
        <f t="shared" si="52"/>
        <v>1.4386174989316345</v>
      </c>
      <c r="H186" s="35"/>
      <c r="I186" s="108"/>
      <c r="J186" s="63"/>
      <c r="K186" s="63"/>
      <c r="L186" s="63"/>
      <c r="M186" s="63"/>
      <c r="N186" s="63"/>
    </row>
    <row r="187" spans="1:14" ht="15" hidden="1" customHeight="1">
      <c r="A187" s="113">
        <v>41791</v>
      </c>
      <c r="B187" s="525">
        <v>2014</v>
      </c>
      <c r="C187" s="515">
        <v>13502311.65</v>
      </c>
      <c r="D187" s="616">
        <f t="shared" si="53"/>
        <v>40167.669999999925</v>
      </c>
      <c r="E187" s="617">
        <f t="shared" si="54"/>
        <v>0.29837498439829346</v>
      </c>
      <c r="F187" s="616">
        <f t="shared" si="51"/>
        <v>218254</v>
      </c>
      <c r="G187" s="617">
        <f t="shared" si="52"/>
        <v>1.6429769107483452</v>
      </c>
      <c r="H187" s="35"/>
      <c r="I187" s="108"/>
      <c r="J187" s="63"/>
      <c r="K187" s="63"/>
      <c r="L187" s="63"/>
      <c r="M187" s="63"/>
      <c r="N187" s="63"/>
    </row>
    <row r="188" spans="1:14" ht="15" hidden="1" customHeight="1">
      <c r="A188" s="706">
        <v>41821</v>
      </c>
      <c r="B188" s="525">
        <v>2014</v>
      </c>
      <c r="C188" s="515">
        <v>13558819</v>
      </c>
      <c r="D188" s="616">
        <f t="shared" si="53"/>
        <v>56507.349999999627</v>
      </c>
      <c r="E188" s="617">
        <f t="shared" si="54"/>
        <v>0.41850130159008359</v>
      </c>
      <c r="F188" s="616">
        <f t="shared" si="51"/>
        <v>247966.70999999903</v>
      </c>
      <c r="G188" s="617">
        <f t="shared" si="52"/>
        <v>1.8628913055123348</v>
      </c>
      <c r="H188" s="111"/>
      <c r="I188" s="108"/>
      <c r="J188" s="63"/>
      <c r="K188" s="63"/>
      <c r="L188" s="63"/>
      <c r="M188" s="63"/>
      <c r="N188" s="63"/>
    </row>
    <row r="189" spans="1:14" s="57" customFormat="1" ht="15" hidden="1" customHeight="1">
      <c r="A189" s="706">
        <v>41852</v>
      </c>
      <c r="B189" s="525">
        <v>2014</v>
      </c>
      <c r="C189" s="515">
        <v>13470784.450000001</v>
      </c>
      <c r="D189" s="616">
        <f t="shared" si="53"/>
        <v>-88034.549999998882</v>
      </c>
      <c r="E189" s="617">
        <f>C189/C188*100-100</f>
        <v>-0.64927889368534863</v>
      </c>
      <c r="F189" s="616">
        <f t="shared" si="51"/>
        <v>246336.55999999866</v>
      </c>
      <c r="G189" s="617">
        <f t="shared" si="52"/>
        <v>1.8627360631537044</v>
      </c>
      <c r="I189" s="108"/>
      <c r="J189" s="63"/>
      <c r="K189" s="63"/>
      <c r="L189" s="63"/>
      <c r="M189" s="63"/>
      <c r="N189" s="63"/>
    </row>
    <row r="190" spans="1:14" s="57" customFormat="1" ht="15" hidden="1" customHeight="1">
      <c r="A190" s="113">
        <v>41883</v>
      </c>
      <c r="B190" s="525">
        <v>2014</v>
      </c>
      <c r="C190" s="515">
        <v>13480121.300000001</v>
      </c>
      <c r="D190" s="616">
        <f t="shared" si="53"/>
        <v>9336.8499999996275</v>
      </c>
      <c r="E190" s="617">
        <f>C190/C189*100-100</f>
        <v>6.9311850654685259E-2</v>
      </c>
      <c r="F190" s="616">
        <f t="shared" si="51"/>
        <v>278090.8900000006</v>
      </c>
      <c r="G190" s="617">
        <f t="shared" si="52"/>
        <v>2.1064251585828515</v>
      </c>
      <c r="I190" s="108"/>
      <c r="J190" s="63"/>
      <c r="K190" s="63"/>
      <c r="L190" s="63"/>
      <c r="M190" s="63"/>
      <c r="N190" s="63"/>
    </row>
    <row r="191" spans="1:14" ht="15" hidden="1" customHeight="1">
      <c r="A191" s="706">
        <v>41913</v>
      </c>
      <c r="B191" s="525">
        <v>2014</v>
      </c>
      <c r="C191" s="515">
        <v>13504961.600000001</v>
      </c>
      <c r="D191" s="616">
        <f t="shared" si="53"/>
        <v>24840.300000000745</v>
      </c>
      <c r="E191" s="617">
        <f>C191/C190*100-100</f>
        <v>0.18427356436325226</v>
      </c>
      <c r="F191" s="616">
        <f t="shared" si="51"/>
        <v>249859.31000000238</v>
      </c>
      <c r="G191" s="617">
        <f t="shared" si="52"/>
        <v>1.8850047667191774</v>
      </c>
      <c r="I191" s="108"/>
      <c r="J191" s="63"/>
      <c r="K191" s="63"/>
      <c r="L191" s="63"/>
      <c r="M191" s="63"/>
      <c r="N191" s="63"/>
    </row>
    <row r="192" spans="1:14" ht="15" hidden="1" customHeight="1">
      <c r="A192" s="113">
        <v>41944</v>
      </c>
      <c r="B192" s="525">
        <v>2014</v>
      </c>
      <c r="C192" s="515">
        <v>13510018.699999999</v>
      </c>
      <c r="D192" s="616">
        <f t="shared" si="53"/>
        <v>5057.0999999977648</v>
      </c>
      <c r="E192" s="617">
        <f>C192/C191*100-100</f>
        <v>3.7446237536855165E-2</v>
      </c>
      <c r="F192" s="616">
        <f t="shared" si="51"/>
        <v>325164.69999999925</v>
      </c>
      <c r="G192" s="617">
        <f t="shared" si="52"/>
        <v>2.4661987155868417</v>
      </c>
      <c r="I192" s="108"/>
      <c r="J192" s="63"/>
      <c r="K192" s="63"/>
      <c r="L192" s="63"/>
      <c r="M192" s="63"/>
      <c r="N192" s="63"/>
    </row>
    <row r="193" spans="1:14" s="91" customFormat="1" ht="15" hidden="1" customHeight="1">
      <c r="A193" s="113">
        <v>41974</v>
      </c>
      <c r="B193" s="525">
        <v>2014</v>
      </c>
      <c r="C193" s="515">
        <v>13586517.300000001</v>
      </c>
      <c r="D193" s="616">
        <f t="shared" si="53"/>
        <v>76498.60000000149</v>
      </c>
      <c r="E193" s="617">
        <f>C193/C192*100-100</f>
        <v>0.56623607782275087</v>
      </c>
      <c r="F193" s="616">
        <f t="shared" si="51"/>
        <v>342649.31000000052</v>
      </c>
      <c r="G193" s="617">
        <f t="shared" si="52"/>
        <v>2.5872298807170466</v>
      </c>
      <c r="I193" s="108"/>
      <c r="J193" s="63"/>
      <c r="K193" s="63"/>
      <c r="L193" s="63"/>
      <c r="M193" s="63"/>
      <c r="N193" s="63"/>
    </row>
    <row r="194" spans="1:14" s="6" customFormat="1" ht="19.149999999999999" hidden="1" customHeight="1">
      <c r="B194" s="526">
        <v>2015</v>
      </c>
      <c r="C194" s="612"/>
      <c r="D194" s="616"/>
      <c r="E194" s="614"/>
      <c r="F194" s="613"/>
      <c r="G194" s="615"/>
      <c r="H194" s="35"/>
    </row>
    <row r="195" spans="1:14" s="63" customFormat="1" ht="15" hidden="1" customHeight="1">
      <c r="A195" s="113">
        <v>42005</v>
      </c>
      <c r="B195" s="525">
        <v>2015</v>
      </c>
      <c r="C195" s="515">
        <v>13399303.85</v>
      </c>
      <c r="D195" s="616">
        <f>C195-C193</f>
        <v>-187213.45000000112</v>
      </c>
      <c r="E195" s="617">
        <f>C195/C193*100-100</f>
        <v>-1.3779355361362633</v>
      </c>
      <c r="F195" s="616">
        <f t="shared" ref="F195:F206" si="55">C195-C182</f>
        <v>326994.8599999994</v>
      </c>
      <c r="G195" s="617">
        <f t="shared" ref="G195:G206" si="56">C195/C182*100-100</f>
        <v>2.5014315393718363</v>
      </c>
      <c r="H195" s="35"/>
      <c r="I195" s="108"/>
    </row>
    <row r="196" spans="1:14" s="63" customFormat="1" ht="15" hidden="1" customHeight="1">
      <c r="A196" s="113">
        <v>42037</v>
      </c>
      <c r="B196" s="525">
        <v>2015</v>
      </c>
      <c r="C196" s="515">
        <v>13495186.65</v>
      </c>
      <c r="D196" s="616">
        <f t="shared" ref="D196:D206" si="57">C196-C195</f>
        <v>95882.800000000745</v>
      </c>
      <c r="E196" s="617">
        <f t="shared" ref="E196:E201" si="58">C196/C195*100-100</f>
        <v>0.71558045905497636</v>
      </c>
      <c r="F196" s="616">
        <f t="shared" si="55"/>
        <v>388898.70000000112</v>
      </c>
      <c r="G196" s="617">
        <f t="shared" si="56"/>
        <v>2.9672680890549259</v>
      </c>
      <c r="H196" s="35"/>
      <c r="I196" s="108"/>
    </row>
    <row r="197" spans="1:14" s="80" customFormat="1" ht="15" customHeight="1">
      <c r="A197" s="113">
        <v>42069</v>
      </c>
      <c r="B197" s="525">
        <v>2015</v>
      </c>
      <c r="C197" s="515">
        <v>13637233.390000001</v>
      </c>
      <c r="D197" s="616">
        <f t="shared" si="57"/>
        <v>142046.74000000022</v>
      </c>
      <c r="E197" s="617">
        <f t="shared" si="58"/>
        <v>1.0525733632591283</v>
      </c>
      <c r="F197" s="616">
        <f t="shared" si="55"/>
        <v>465206.78000000119</v>
      </c>
      <c r="G197" s="617">
        <f t="shared" si="56"/>
        <v>3.5317783191147072</v>
      </c>
      <c r="H197" s="35"/>
      <c r="I197" s="108"/>
      <c r="J197" s="63"/>
      <c r="K197" s="63"/>
      <c r="L197" s="63"/>
      <c r="M197" s="63"/>
      <c r="N197" s="63"/>
    </row>
    <row r="198" spans="1:14" ht="15" hidden="1" customHeight="1">
      <c r="A198" s="113">
        <v>42101</v>
      </c>
      <c r="B198" s="525">
        <v>2015</v>
      </c>
      <c r="C198" s="515">
        <v>13791849.699999999</v>
      </c>
      <c r="D198" s="616">
        <f t="shared" si="57"/>
        <v>154616.30999999866</v>
      </c>
      <c r="E198" s="617">
        <f t="shared" si="58"/>
        <v>1.1337806252797407</v>
      </c>
      <c r="F198" s="616">
        <f t="shared" si="55"/>
        <v>508582.09999999776</v>
      </c>
      <c r="G198" s="617">
        <f t="shared" si="56"/>
        <v>3.8287424097365914</v>
      </c>
      <c r="H198" s="35"/>
      <c r="I198" s="108"/>
      <c r="J198" s="63"/>
      <c r="K198" s="63"/>
      <c r="L198" s="63"/>
      <c r="M198" s="63"/>
      <c r="N198" s="63"/>
    </row>
    <row r="199" spans="1:14" ht="15" hidden="1" customHeight="1">
      <c r="A199" s="113">
        <v>42133</v>
      </c>
      <c r="B199" s="525">
        <v>2015</v>
      </c>
      <c r="C199" s="515">
        <v>13987729.75</v>
      </c>
      <c r="D199" s="616">
        <f t="shared" si="57"/>
        <v>195880.05000000075</v>
      </c>
      <c r="E199" s="617">
        <f t="shared" si="58"/>
        <v>1.4202594594690225</v>
      </c>
      <c r="F199" s="616">
        <f t="shared" si="55"/>
        <v>525585.76999999955</v>
      </c>
      <c r="G199" s="617">
        <f t="shared" si="56"/>
        <v>3.9041758191030738</v>
      </c>
      <c r="H199" s="35"/>
      <c r="I199" s="108"/>
      <c r="J199" s="63"/>
      <c r="K199" s="63"/>
      <c r="L199" s="63"/>
      <c r="M199" s="63"/>
      <c r="N199" s="63"/>
    </row>
    <row r="200" spans="1:14" ht="15" hidden="1" customHeight="1">
      <c r="A200" s="113">
        <v>42165</v>
      </c>
      <c r="B200" s="525">
        <v>2015</v>
      </c>
      <c r="C200" s="515">
        <v>14008728.300000001</v>
      </c>
      <c r="D200" s="616">
        <f t="shared" si="57"/>
        <v>20998.550000000745</v>
      </c>
      <c r="E200" s="617">
        <f t="shared" si="58"/>
        <v>0.15012121606081053</v>
      </c>
      <c r="F200" s="616">
        <f t="shared" si="55"/>
        <v>506416.65000000037</v>
      </c>
      <c r="G200" s="617">
        <f t="shared" si="56"/>
        <v>3.7505922180369708</v>
      </c>
      <c r="H200" s="35"/>
      <c r="I200" s="108"/>
      <c r="J200" s="63"/>
      <c r="K200" s="63"/>
      <c r="L200" s="63"/>
      <c r="M200" s="63"/>
      <c r="N200" s="63"/>
    </row>
    <row r="201" spans="1:14" ht="15" hidden="1" customHeight="1">
      <c r="A201" s="113">
        <v>42197</v>
      </c>
      <c r="B201" s="525">
        <v>2015</v>
      </c>
      <c r="C201" s="515">
        <v>14068575.339999998</v>
      </c>
      <c r="D201" s="616">
        <f t="shared" si="57"/>
        <v>59847.039999997243</v>
      </c>
      <c r="E201" s="617">
        <f t="shared" si="58"/>
        <v>0.42721251150254602</v>
      </c>
      <c r="F201" s="616">
        <f t="shared" si="55"/>
        <v>509756.33999999799</v>
      </c>
      <c r="G201" s="617">
        <f t="shared" si="56"/>
        <v>3.7595924836816295</v>
      </c>
      <c r="H201" s="111"/>
      <c r="I201" s="108"/>
      <c r="J201" s="63"/>
      <c r="K201" s="63"/>
      <c r="L201" s="63"/>
      <c r="M201" s="63"/>
      <c r="N201" s="63"/>
    </row>
    <row r="202" spans="1:14" s="57" customFormat="1" ht="15" hidden="1" customHeight="1">
      <c r="A202" s="113">
        <v>42229</v>
      </c>
      <c r="B202" s="525">
        <v>2015</v>
      </c>
      <c r="C202" s="515">
        <v>13947587.800000001</v>
      </c>
      <c r="D202" s="616">
        <f t="shared" si="57"/>
        <v>-120987.53999999724</v>
      </c>
      <c r="E202" s="617">
        <f>C202/C201*100-100</f>
        <v>-0.85998430598728248</v>
      </c>
      <c r="F202" s="616">
        <f t="shared" si="55"/>
        <v>476803.34999999963</v>
      </c>
      <c r="G202" s="617">
        <f t="shared" si="56"/>
        <v>3.5395366303259408</v>
      </c>
      <c r="I202" s="108"/>
      <c r="J202" s="63"/>
      <c r="K202" s="63"/>
      <c r="L202" s="63"/>
      <c r="M202" s="63"/>
      <c r="N202" s="63"/>
    </row>
    <row r="203" spans="1:14" s="57" customFormat="1" ht="15" hidden="1" customHeight="1">
      <c r="A203" s="113">
        <v>42261</v>
      </c>
      <c r="B203" s="525">
        <v>2015</v>
      </c>
      <c r="C203" s="515">
        <v>13956686</v>
      </c>
      <c r="D203" s="616">
        <f t="shared" si="57"/>
        <v>9098.1999999992549</v>
      </c>
      <c r="E203" s="617">
        <f>C203/C202*100-100</f>
        <v>6.5231351330879761E-2</v>
      </c>
      <c r="F203" s="616">
        <f t="shared" si="55"/>
        <v>476564.69999999925</v>
      </c>
      <c r="G203" s="617">
        <f t="shared" si="56"/>
        <v>3.5353146265827604</v>
      </c>
      <c r="I203" s="108"/>
      <c r="J203" s="63"/>
      <c r="K203" s="63"/>
      <c r="L203" s="63"/>
      <c r="M203" s="63"/>
      <c r="N203" s="63"/>
    </row>
    <row r="204" spans="1:14" ht="15" hidden="1" customHeight="1">
      <c r="A204" s="113">
        <v>42293</v>
      </c>
      <c r="B204" s="525">
        <v>2015</v>
      </c>
      <c r="C204" s="515">
        <v>13990331.939999999</v>
      </c>
      <c r="D204" s="616">
        <f t="shared" si="57"/>
        <v>33645.939999999478</v>
      </c>
      <c r="E204" s="617">
        <f>C204/C203*100-100</f>
        <v>0.24107399134723551</v>
      </c>
      <c r="F204" s="616">
        <f t="shared" si="55"/>
        <v>485370.33999999799</v>
      </c>
      <c r="G204" s="617">
        <f t="shared" si="56"/>
        <v>3.5940149581765439</v>
      </c>
      <c r="I204" s="108"/>
      <c r="J204" s="63"/>
      <c r="K204" s="63"/>
      <c r="L204" s="63"/>
      <c r="M204" s="63"/>
      <c r="N204" s="63"/>
    </row>
    <row r="205" spans="1:14" ht="15" hidden="1" customHeight="1">
      <c r="A205" s="113">
        <v>42325</v>
      </c>
      <c r="B205" s="525">
        <v>2015</v>
      </c>
      <c r="C205" s="515">
        <v>13992648.65</v>
      </c>
      <c r="D205" s="616">
        <f t="shared" si="57"/>
        <v>2316.7100000008941</v>
      </c>
      <c r="E205" s="617">
        <f>C205/C204*100-100</f>
        <v>1.655936406609726E-2</v>
      </c>
      <c r="F205" s="616">
        <f t="shared" si="55"/>
        <v>482629.95000000112</v>
      </c>
      <c r="G205" s="617">
        <f t="shared" si="56"/>
        <v>3.5723855067647037</v>
      </c>
      <c r="I205" s="108"/>
      <c r="J205" s="63"/>
      <c r="K205" s="63"/>
      <c r="L205" s="63"/>
      <c r="M205" s="63"/>
      <c r="N205" s="63"/>
    </row>
    <row r="206" spans="1:14" s="91" customFormat="1" ht="15" hidden="1" customHeight="1">
      <c r="A206" s="113">
        <v>42357</v>
      </c>
      <c r="B206" s="525">
        <v>2015</v>
      </c>
      <c r="C206" s="515">
        <v>14079175.200000001</v>
      </c>
      <c r="D206" s="616">
        <f t="shared" si="57"/>
        <v>86526.550000000745</v>
      </c>
      <c r="E206" s="617">
        <f>C206/C205*100-100</f>
        <v>0.6183714903754236</v>
      </c>
      <c r="F206" s="616">
        <f t="shared" si="55"/>
        <v>492657.90000000037</v>
      </c>
      <c r="G206" s="617">
        <f t="shared" si="56"/>
        <v>3.6260793632522734</v>
      </c>
      <c r="H206"/>
      <c r="I206" s="108"/>
      <c r="J206" s="63"/>
      <c r="K206" s="63"/>
      <c r="L206" s="63"/>
      <c r="M206" s="63"/>
      <c r="N206" s="63"/>
    </row>
    <row r="207" spans="1:14" s="6" customFormat="1" ht="15" hidden="1" customHeight="1">
      <c r="B207" s="525">
        <v>2015.1428571428601</v>
      </c>
      <c r="C207" s="612"/>
      <c r="D207" s="613"/>
      <c r="E207" s="614"/>
      <c r="F207" s="613"/>
      <c r="G207" s="615"/>
      <c r="H207"/>
    </row>
    <row r="208" spans="1:14" s="63" customFormat="1" ht="15" hidden="1" customHeight="1">
      <c r="A208" s="113">
        <v>42370</v>
      </c>
      <c r="B208" s="525">
        <v>2016</v>
      </c>
      <c r="C208" s="515">
        <v>13892445.82</v>
      </c>
      <c r="D208" s="616">
        <f>C208-C206</f>
        <v>-186729.38000000082</v>
      </c>
      <c r="E208" s="617">
        <f>C208/C206*100-100</f>
        <v>-1.32628067587369</v>
      </c>
      <c r="F208" s="616">
        <f t="shared" ref="F208:F219" si="59">C208-C195</f>
        <v>493141.97000000067</v>
      </c>
      <c r="G208" s="617">
        <f t="shared" ref="G208:G219" si="60">C208/C195*100-100</f>
        <v>3.6803551551672626</v>
      </c>
      <c r="H208"/>
      <c r="I208" s="108"/>
    </row>
    <row r="209" spans="1:14" s="63" customFormat="1" ht="15" hidden="1" customHeight="1">
      <c r="A209" s="113">
        <v>42402</v>
      </c>
      <c r="B209" s="525">
        <v>2016</v>
      </c>
      <c r="C209" s="515">
        <v>13950612.739999998</v>
      </c>
      <c r="D209" s="616">
        <f t="shared" ref="D209:D219" si="61">C209-C208</f>
        <v>58166.919999998063</v>
      </c>
      <c r="E209" s="617">
        <f t="shared" ref="E209:E214" si="62">C209/C208*100-100</f>
        <v>0.41869459671571008</v>
      </c>
      <c r="F209" s="616">
        <f t="shared" si="59"/>
        <v>455426.08999999799</v>
      </c>
      <c r="G209" s="617">
        <f t="shared" si="60"/>
        <v>3.3747298337662954</v>
      </c>
      <c r="H209"/>
      <c r="I209" s="108"/>
    </row>
    <row r="210" spans="1:14" s="80" customFormat="1" ht="15" customHeight="1">
      <c r="A210" s="113">
        <v>42434</v>
      </c>
      <c r="B210" s="525">
        <v>2016</v>
      </c>
      <c r="C210" s="515">
        <v>14070203.65</v>
      </c>
      <c r="D210" s="616">
        <f t="shared" si="61"/>
        <v>119590.91000000201</v>
      </c>
      <c r="E210" s="617">
        <f t="shared" si="62"/>
        <v>0.85724485532527694</v>
      </c>
      <c r="F210" s="616">
        <f t="shared" si="59"/>
        <v>432970.25999999978</v>
      </c>
      <c r="G210" s="617">
        <f t="shared" si="60"/>
        <v>3.1749127379274</v>
      </c>
      <c r="H210"/>
      <c r="I210" s="108"/>
      <c r="J210" s="63"/>
      <c r="K210" s="63"/>
      <c r="L210" s="63"/>
      <c r="M210" s="63"/>
      <c r="N210" s="63"/>
    </row>
    <row r="211" spans="1:14" ht="15" hidden="1" customHeight="1">
      <c r="A211" s="113">
        <v>42466</v>
      </c>
      <c r="B211" s="526">
        <v>2016</v>
      </c>
      <c r="C211" s="515">
        <v>14212846.119999999</v>
      </c>
      <c r="D211" s="616">
        <f t="shared" si="61"/>
        <v>142642.46999999881</v>
      </c>
      <c r="E211" s="617">
        <f t="shared" si="62"/>
        <v>1.0137910832584112</v>
      </c>
      <c r="F211" s="616">
        <f t="shared" si="59"/>
        <v>420996.41999999993</v>
      </c>
      <c r="G211" s="617">
        <f t="shared" si="60"/>
        <v>3.0525015074663884</v>
      </c>
      <c r="I211" s="108"/>
      <c r="J211" s="63"/>
      <c r="K211" s="63"/>
      <c r="L211" s="63"/>
      <c r="M211" s="63"/>
      <c r="N211" s="63"/>
    </row>
    <row r="212" spans="1:14" ht="15" hidden="1" customHeight="1">
      <c r="A212" s="113">
        <v>42498</v>
      </c>
      <c r="B212" s="526">
        <v>2016</v>
      </c>
      <c r="C212" s="515">
        <v>14396508.309999999</v>
      </c>
      <c r="D212" s="616">
        <f t="shared" si="61"/>
        <v>183662.18999999948</v>
      </c>
      <c r="E212" s="617">
        <f t="shared" si="62"/>
        <v>1.2922266831662483</v>
      </c>
      <c r="F212" s="616">
        <f t="shared" si="59"/>
        <v>408778.55999999866</v>
      </c>
      <c r="G212" s="617">
        <f t="shared" si="60"/>
        <v>2.922408191364994</v>
      </c>
      <c r="I212" s="108"/>
      <c r="J212" s="63"/>
      <c r="K212" s="63"/>
      <c r="L212" s="63"/>
      <c r="M212" s="63"/>
      <c r="N212" s="63"/>
    </row>
    <row r="213" spans="1:14" ht="15" hidden="1" customHeight="1">
      <c r="A213" s="113">
        <v>42530</v>
      </c>
      <c r="B213" s="526">
        <v>2016</v>
      </c>
      <c r="C213" s="515">
        <v>14482695.120000001</v>
      </c>
      <c r="D213" s="616">
        <f t="shared" si="61"/>
        <v>86186.810000002384</v>
      </c>
      <c r="E213" s="617">
        <f t="shared" si="62"/>
        <v>0.59866467718521221</v>
      </c>
      <c r="F213" s="616">
        <f t="shared" si="59"/>
        <v>473966.8200000003</v>
      </c>
      <c r="G213" s="617">
        <f t="shared" si="60"/>
        <v>3.3833679249814566</v>
      </c>
      <c r="I213" s="108"/>
      <c r="J213" s="63"/>
      <c r="K213" s="63"/>
      <c r="L213" s="63"/>
      <c r="M213" s="63"/>
      <c r="N213" s="63"/>
    </row>
    <row r="214" spans="1:14" ht="15" hidden="1" customHeight="1">
      <c r="A214" s="113">
        <v>42562</v>
      </c>
      <c r="B214" s="526">
        <v>2016</v>
      </c>
      <c r="C214" s="515">
        <v>14568947.359999999</v>
      </c>
      <c r="D214" s="616">
        <f t="shared" si="61"/>
        <v>86252.239999998361</v>
      </c>
      <c r="E214" s="617">
        <f t="shared" si="62"/>
        <v>0.59555379220050497</v>
      </c>
      <c r="F214" s="616">
        <f t="shared" si="59"/>
        <v>500372.02000000142</v>
      </c>
      <c r="G214" s="617">
        <f t="shared" si="60"/>
        <v>3.5566644660695204</v>
      </c>
      <c r="I214" s="108"/>
      <c r="J214" s="63"/>
      <c r="K214" s="63"/>
      <c r="L214" s="63"/>
      <c r="M214" s="63"/>
      <c r="N214" s="63"/>
    </row>
    <row r="215" spans="1:14" s="57" customFormat="1" ht="15" hidden="1" customHeight="1">
      <c r="A215" s="113">
        <v>42594</v>
      </c>
      <c r="B215" s="526">
        <v>2016</v>
      </c>
      <c r="C215" s="515">
        <v>14436704.85</v>
      </c>
      <c r="D215" s="616">
        <f t="shared" si="61"/>
        <v>-132242.50999999978</v>
      </c>
      <c r="E215" s="617">
        <f>C215/C214*100-100</f>
        <v>-0.90770119990330045</v>
      </c>
      <c r="F215" s="616">
        <f t="shared" si="59"/>
        <v>489117.04999999888</v>
      </c>
      <c r="G215" s="617">
        <f t="shared" si="60"/>
        <v>3.5068218032654954</v>
      </c>
      <c r="H215"/>
      <c r="I215" s="108"/>
      <c r="J215" s="63"/>
      <c r="K215" s="63"/>
      <c r="L215" s="63"/>
      <c r="M215" s="63"/>
      <c r="N215" s="63"/>
    </row>
    <row r="216" spans="1:14" s="57" customFormat="1" ht="15" hidden="1" customHeight="1">
      <c r="A216" s="113">
        <v>42626</v>
      </c>
      <c r="B216" s="526">
        <v>2016</v>
      </c>
      <c r="C216" s="515">
        <v>14450628.620000001</v>
      </c>
      <c r="D216" s="616">
        <f t="shared" si="61"/>
        <v>13923.770000001416</v>
      </c>
      <c r="E216" s="617">
        <f>C216/C215*100-100</f>
        <v>9.6447008820035762E-2</v>
      </c>
      <c r="F216" s="616">
        <f t="shared" si="59"/>
        <v>493942.62000000104</v>
      </c>
      <c r="G216" s="617">
        <f t="shared" si="60"/>
        <v>3.5391110755088988</v>
      </c>
      <c r="H216"/>
      <c r="I216" s="108"/>
      <c r="J216" s="63"/>
      <c r="K216" s="63"/>
      <c r="L216" s="63"/>
      <c r="M216" s="63"/>
      <c r="N216" s="63"/>
    </row>
    <row r="217" spans="1:14" ht="15" hidden="1" customHeight="1">
      <c r="A217" s="113">
        <v>42658</v>
      </c>
      <c r="B217" s="526">
        <v>2016</v>
      </c>
      <c r="C217" s="515">
        <v>14551149.1</v>
      </c>
      <c r="D217" s="616">
        <f t="shared" si="61"/>
        <v>100520.47999999858</v>
      </c>
      <c r="E217" s="617">
        <f>C217/C216*100-100</f>
        <v>0.69561319886717854</v>
      </c>
      <c r="F217" s="616">
        <f t="shared" si="59"/>
        <v>560817.16000000015</v>
      </c>
      <c r="G217" s="617">
        <f t="shared" si="60"/>
        <v>4.0086051024747889</v>
      </c>
      <c r="I217" s="108"/>
      <c r="J217" s="63"/>
      <c r="K217" s="63"/>
      <c r="L217" s="63"/>
      <c r="M217" s="63"/>
      <c r="N217" s="63"/>
    </row>
    <row r="218" spans="1:14" ht="15" hidden="1" customHeight="1">
      <c r="A218" s="113">
        <v>42690</v>
      </c>
      <c r="B218" s="526">
        <v>2016</v>
      </c>
      <c r="C218" s="515">
        <v>14519795.65</v>
      </c>
      <c r="D218" s="616">
        <f t="shared" si="61"/>
        <v>-31353.449999999255</v>
      </c>
      <c r="E218" s="617">
        <f>C218/C217*100-100</f>
        <v>-0.21547061187078498</v>
      </c>
      <c r="F218" s="616">
        <f t="shared" si="59"/>
        <v>527147</v>
      </c>
      <c r="G218" s="617">
        <f t="shared" si="60"/>
        <v>3.7673139173690373</v>
      </c>
      <c r="I218" s="108"/>
      <c r="J218" s="63"/>
      <c r="K218" s="63"/>
      <c r="L218" s="63"/>
      <c r="M218" s="63"/>
      <c r="N218" s="63"/>
    </row>
    <row r="219" spans="1:14" s="91" customFormat="1" ht="15" hidden="1" customHeight="1">
      <c r="A219" s="113">
        <v>42722</v>
      </c>
      <c r="B219" s="526">
        <v>2016</v>
      </c>
      <c r="C219" s="534">
        <v>14591907.949999999</v>
      </c>
      <c r="D219" s="616">
        <f t="shared" si="61"/>
        <v>72112.299999998882</v>
      </c>
      <c r="E219" s="617">
        <f>C219/C218*100-100</f>
        <v>0.49664817424617524</v>
      </c>
      <c r="F219" s="616">
        <f t="shared" si="59"/>
        <v>512732.74999999814</v>
      </c>
      <c r="G219" s="617">
        <f t="shared" si="60"/>
        <v>3.6417811605895736</v>
      </c>
      <c r="H219"/>
      <c r="I219" s="108"/>
      <c r="J219" s="63"/>
      <c r="K219" s="63"/>
      <c r="L219" s="63"/>
      <c r="M219" s="63"/>
      <c r="N219" s="63"/>
    </row>
    <row r="220" spans="1:14" s="6" customFormat="1" ht="20.85" hidden="1" customHeight="1">
      <c r="B220" s="530">
        <v>2017</v>
      </c>
      <c r="C220" s="579"/>
      <c r="D220" s="532"/>
      <c r="E220" s="533"/>
      <c r="F220" s="532"/>
      <c r="G220" s="533"/>
      <c r="H220"/>
    </row>
    <row r="221" spans="1:14" s="63" customFormat="1" ht="15" hidden="1" customHeight="1">
      <c r="A221" s="113">
        <v>42736</v>
      </c>
      <c r="B221" s="525">
        <v>2017</v>
      </c>
      <c r="C221" s="515">
        <v>14434274.129999999</v>
      </c>
      <c r="D221" s="616">
        <f>C221-C219</f>
        <v>-157633.8200000003</v>
      </c>
      <c r="E221" s="617">
        <f>C221/C219*100-100</f>
        <v>-1.0802824451753708</v>
      </c>
      <c r="F221" s="616">
        <f t="shared" ref="F221:F232" si="63">C221-C208</f>
        <v>541828.30999999866</v>
      </c>
      <c r="G221" s="617">
        <f t="shared" ref="G221:G232" si="64">C221/C208*100-100</f>
        <v>3.9001650034867623</v>
      </c>
      <c r="H221"/>
      <c r="I221" s="108"/>
    </row>
    <row r="222" spans="1:14" s="63" customFormat="1" ht="15" hidden="1" customHeight="1">
      <c r="A222" s="113">
        <v>42768</v>
      </c>
      <c r="B222" s="525">
        <v>2017</v>
      </c>
      <c r="C222" s="515">
        <v>14502780.6</v>
      </c>
      <c r="D222" s="616">
        <f t="shared" ref="D222:D232" si="65">C222-C221</f>
        <v>68506.470000000671</v>
      </c>
      <c r="E222" s="617">
        <f t="shared" ref="E222:E227" si="66">C222/C221*100-100</f>
        <v>0.47460973363126868</v>
      </c>
      <c r="F222" s="616">
        <f t="shared" si="63"/>
        <v>552167.86000000127</v>
      </c>
      <c r="G222" s="617">
        <f t="shared" si="64"/>
        <v>3.9580186927330629</v>
      </c>
      <c r="H222" s="35"/>
      <c r="I222" s="108"/>
    </row>
    <row r="223" spans="1:14" s="80" customFormat="1" ht="15" customHeight="1">
      <c r="A223" s="113">
        <v>42800</v>
      </c>
      <c r="B223" s="525">
        <v>2017</v>
      </c>
      <c r="C223" s="515">
        <v>14647117.339999998</v>
      </c>
      <c r="D223" s="616">
        <f t="shared" si="65"/>
        <v>144336.73999999836</v>
      </c>
      <c r="E223" s="617">
        <f t="shared" si="66"/>
        <v>0.99523494136013824</v>
      </c>
      <c r="F223" s="616">
        <f t="shared" si="63"/>
        <v>576913.68999999762</v>
      </c>
      <c r="G223" s="617">
        <f t="shared" si="64"/>
        <v>4.100251171559961</v>
      </c>
      <c r="H223" s="35"/>
      <c r="I223" s="108"/>
      <c r="J223" s="63"/>
      <c r="K223" s="63"/>
      <c r="L223" s="63"/>
      <c r="M223" s="63"/>
      <c r="N223" s="63"/>
    </row>
    <row r="224" spans="1:14" ht="15" customHeight="1">
      <c r="A224" s="113">
        <v>42832</v>
      </c>
      <c r="B224" s="525">
        <v>2017</v>
      </c>
      <c r="C224" s="515">
        <v>14841054.030000001</v>
      </c>
      <c r="D224" s="616">
        <f t="shared" si="65"/>
        <v>193936.6900000032</v>
      </c>
      <c r="E224" s="617">
        <f t="shared" si="66"/>
        <v>1.3240604652656032</v>
      </c>
      <c r="F224" s="616">
        <f t="shared" si="63"/>
        <v>628207.91000000201</v>
      </c>
      <c r="G224" s="617">
        <f t="shared" si="64"/>
        <v>4.4200007844734444</v>
      </c>
      <c r="H224" s="35"/>
      <c r="I224" s="108"/>
      <c r="J224" s="63"/>
      <c r="K224" s="63"/>
      <c r="L224" s="63"/>
      <c r="M224" s="63"/>
      <c r="N224" s="63"/>
    </row>
    <row r="225" spans="1:14" ht="15" hidden="1" customHeight="1">
      <c r="A225" s="113">
        <v>42864</v>
      </c>
      <c r="B225" s="526">
        <v>2017</v>
      </c>
      <c r="C225" s="536">
        <v>15048624.750000002</v>
      </c>
      <c r="D225" s="537">
        <f t="shared" si="65"/>
        <v>207570.72000000067</v>
      </c>
      <c r="E225" s="538">
        <f t="shared" si="66"/>
        <v>1.3986251891571442</v>
      </c>
      <c r="F225" s="537">
        <f t="shared" si="63"/>
        <v>652116.4400000032</v>
      </c>
      <c r="G225" s="538">
        <f t="shared" si="64"/>
        <v>4.5296847399243063</v>
      </c>
      <c r="H225" s="35"/>
      <c r="I225" s="108"/>
      <c r="J225" s="63"/>
      <c r="K225" s="63"/>
      <c r="L225" s="63"/>
      <c r="M225" s="63"/>
      <c r="N225" s="63"/>
    </row>
    <row r="226" spans="1:14" ht="15" hidden="1" customHeight="1">
      <c r="A226" s="113">
        <v>42896</v>
      </c>
      <c r="B226" s="526">
        <v>2017</v>
      </c>
      <c r="C226" s="536">
        <v>15125718.76</v>
      </c>
      <c r="D226" s="537">
        <f t="shared" si="65"/>
        <v>77094.009999997914</v>
      </c>
      <c r="E226" s="538">
        <f t="shared" si="66"/>
        <v>0.51229937140932691</v>
      </c>
      <c r="F226" s="537">
        <f t="shared" si="63"/>
        <v>643023.63999999873</v>
      </c>
      <c r="G226" s="538">
        <f t="shared" si="64"/>
        <v>4.439944600587566</v>
      </c>
      <c r="H226" s="35"/>
      <c r="I226" s="108"/>
      <c r="J226" s="63"/>
      <c r="K226" s="63"/>
      <c r="L226" s="63"/>
      <c r="M226" s="63"/>
      <c r="N226" s="63"/>
    </row>
    <row r="227" spans="1:14" ht="15" hidden="1" customHeight="1">
      <c r="A227" s="113">
        <v>42928</v>
      </c>
      <c r="B227" s="526">
        <v>2017</v>
      </c>
      <c r="C227" s="536">
        <v>15188082.500000002</v>
      </c>
      <c r="D227" s="537">
        <f t="shared" si="65"/>
        <v>62363.740000002086</v>
      </c>
      <c r="E227" s="538">
        <f t="shared" si="66"/>
        <v>0.41230265476654893</v>
      </c>
      <c r="F227" s="537">
        <f t="shared" si="63"/>
        <v>619135.14000000246</v>
      </c>
      <c r="G227" s="538">
        <f t="shared" si="64"/>
        <v>4.2496902809868118</v>
      </c>
      <c r="H227" s="111"/>
      <c r="I227" s="108"/>
      <c r="J227" s="63"/>
      <c r="K227" s="63"/>
      <c r="L227" s="63"/>
      <c r="M227" s="63"/>
      <c r="N227" s="63"/>
    </row>
    <row r="228" spans="1:14" s="57" customFormat="1" ht="15" hidden="1" customHeight="1">
      <c r="A228" s="113">
        <v>42960</v>
      </c>
      <c r="B228" s="526">
        <v>2017</v>
      </c>
      <c r="C228" s="536">
        <v>15025348.809999999</v>
      </c>
      <c r="D228" s="537">
        <f t="shared" si="65"/>
        <v>-162733.6900000032</v>
      </c>
      <c r="E228" s="538">
        <f>C228/C227*100-100</f>
        <v>-1.0714564527813337</v>
      </c>
      <c r="F228" s="537">
        <f t="shared" si="63"/>
        <v>588643.95999999903</v>
      </c>
      <c r="G228" s="538">
        <f t="shared" si="64"/>
        <v>4.0774121665305074</v>
      </c>
      <c r="I228" s="108"/>
      <c r="J228" s="63"/>
      <c r="K228" s="63"/>
      <c r="L228" s="63"/>
      <c r="M228" s="63"/>
      <c r="N228" s="63"/>
    </row>
    <row r="229" spans="1:14" s="57" customFormat="1" ht="15" hidden="1" customHeight="1">
      <c r="A229" s="113">
        <v>42992</v>
      </c>
      <c r="B229" s="526">
        <v>2017</v>
      </c>
      <c r="C229" s="536">
        <v>15049860.130000001</v>
      </c>
      <c r="D229" s="537">
        <f t="shared" si="65"/>
        <v>24511.320000002161</v>
      </c>
      <c r="E229" s="538">
        <f>C229/C228*100-100</f>
        <v>0.16313311797253505</v>
      </c>
      <c r="F229" s="537">
        <f t="shared" si="63"/>
        <v>599231.50999999978</v>
      </c>
      <c r="G229" s="538">
        <f t="shared" si="64"/>
        <v>4.1467504684927832</v>
      </c>
      <c r="I229" s="108"/>
      <c r="J229" s="63"/>
      <c r="K229" s="63"/>
      <c r="L229" s="63"/>
      <c r="M229" s="63"/>
      <c r="N229" s="63"/>
    </row>
    <row r="230" spans="1:14" ht="15" hidden="1" customHeight="1">
      <c r="A230" s="113">
        <v>43024</v>
      </c>
      <c r="B230" s="526">
        <v>2017</v>
      </c>
      <c r="C230" s="536">
        <v>15144839.039999999</v>
      </c>
      <c r="D230" s="537">
        <f t="shared" si="65"/>
        <v>94978.909999998286</v>
      </c>
      <c r="E230" s="538">
        <f>C230/C229*100-100</f>
        <v>0.6310949681895579</v>
      </c>
      <c r="F230" s="537">
        <f t="shared" si="63"/>
        <v>593689.93999999948</v>
      </c>
      <c r="G230" s="538">
        <f t="shared" si="64"/>
        <v>4.0800210067258433</v>
      </c>
      <c r="H230" s="57"/>
      <c r="I230" s="108"/>
      <c r="J230" s="63"/>
      <c r="K230" s="63"/>
      <c r="L230" s="63"/>
      <c r="M230" s="63"/>
      <c r="N230" s="63"/>
    </row>
    <row r="231" spans="1:14" ht="15" hidden="1" customHeight="1">
      <c r="A231" s="113">
        <v>43056</v>
      </c>
      <c r="B231" s="526">
        <v>2017</v>
      </c>
      <c r="C231" s="536">
        <v>15139984.459999999</v>
      </c>
      <c r="D231" s="537">
        <f t="shared" si="65"/>
        <v>-4854.5800000000745</v>
      </c>
      <c r="E231" s="538">
        <f>C231/C230*100-100</f>
        <v>-3.2054351896235289E-2</v>
      </c>
      <c r="F231" s="537">
        <f t="shared" si="63"/>
        <v>620188.80999999866</v>
      </c>
      <c r="G231" s="538">
        <f t="shared" si="64"/>
        <v>4.2713329095647339</v>
      </c>
      <c r="H231" s="57"/>
      <c r="I231" s="108"/>
      <c r="J231" s="63"/>
      <c r="K231" s="63"/>
      <c r="L231" s="63"/>
      <c r="M231" s="63"/>
      <c r="N231" s="63"/>
    </row>
    <row r="232" spans="1:14" s="91" customFormat="1" ht="15" hidden="1" customHeight="1">
      <c r="A232" s="113">
        <v>43088</v>
      </c>
      <c r="B232" s="526">
        <v>2017</v>
      </c>
      <c r="C232" s="534">
        <v>15191482.92</v>
      </c>
      <c r="D232" s="618">
        <f t="shared" si="65"/>
        <v>51498.460000000894</v>
      </c>
      <c r="E232" s="619">
        <f>C232/C231*100-100</f>
        <v>0.34014869788050817</v>
      </c>
      <c r="F232" s="618">
        <f t="shared" si="63"/>
        <v>599574.97000000067</v>
      </c>
      <c r="G232" s="619">
        <f t="shared" si="64"/>
        <v>4.1089552651680634</v>
      </c>
      <c r="H232"/>
      <c r="I232" s="108"/>
      <c r="J232" s="63"/>
      <c r="K232" s="63"/>
      <c r="L232" s="63"/>
      <c r="M232" s="63"/>
      <c r="N232" s="63"/>
    </row>
    <row r="233" spans="1:14" s="6" customFormat="1" ht="19.149999999999999" customHeight="1">
      <c r="B233" s="530">
        <v>2018</v>
      </c>
      <c r="C233" s="579"/>
      <c r="D233" s="532"/>
      <c r="E233" s="533"/>
      <c r="F233" s="532"/>
      <c r="G233" s="533"/>
      <c r="H233" s="35"/>
    </row>
    <row r="234" spans="1:14" s="63" customFormat="1" ht="15" customHeight="1">
      <c r="B234" s="535" t="s">
        <v>9</v>
      </c>
      <c r="C234" s="979">
        <v>15025513.660000002</v>
      </c>
      <c r="D234" s="980">
        <f>C234-C232</f>
        <v>-165969.25999999791</v>
      </c>
      <c r="E234" s="981">
        <f>C234/C232*100-100</f>
        <v>-1.0925151999578304</v>
      </c>
      <c r="F234" s="980">
        <f t="shared" ref="F234:F245" si="67">C234-C221</f>
        <v>591239.53000000305</v>
      </c>
      <c r="G234" s="981">
        <f t="shared" ref="G234:G245" si="68">C234/C221*100-100</f>
        <v>4.0960807912825885</v>
      </c>
      <c r="H234" s="35"/>
      <c r="I234" s="108"/>
    </row>
    <row r="235" spans="1:14" s="63" customFormat="1" ht="15" customHeight="1">
      <c r="B235" s="535" t="s">
        <v>10</v>
      </c>
      <c r="C235" s="979">
        <v>15090156.199999999</v>
      </c>
      <c r="D235" s="980">
        <f t="shared" ref="D235:D245" si="69">C235-C234</f>
        <v>64642.539999997243</v>
      </c>
      <c r="E235" s="981">
        <f t="shared" ref="E235:E240" si="70">C235/C234*100-100</f>
        <v>0.43021850342516643</v>
      </c>
      <c r="F235" s="980">
        <f t="shared" si="67"/>
        <v>587375.59999999963</v>
      </c>
      <c r="G235" s="981">
        <f t="shared" si="68"/>
        <v>4.0500895393811476</v>
      </c>
      <c r="H235" s="35"/>
      <c r="I235" s="108"/>
    </row>
    <row r="236" spans="1:14" s="80" customFormat="1" ht="15" customHeight="1">
      <c r="A236" s="109">
        <f>C236-C232</f>
        <v>14944.029999999329</v>
      </c>
      <c r="B236" s="525" t="s">
        <v>40</v>
      </c>
      <c r="C236" s="534">
        <v>15206426.949999999</v>
      </c>
      <c r="D236" s="618">
        <f t="shared" si="69"/>
        <v>116270.75</v>
      </c>
      <c r="E236" s="619">
        <f t="shared" si="70"/>
        <v>0.77050726618720944</v>
      </c>
      <c r="F236" s="618">
        <f t="shared" si="67"/>
        <v>559309.61000000127</v>
      </c>
      <c r="G236" s="619">
        <f t="shared" si="68"/>
        <v>3.8185644111184587</v>
      </c>
      <c r="H236" s="35"/>
      <c r="I236" s="108"/>
      <c r="J236" s="63"/>
      <c r="K236" s="63"/>
      <c r="L236" s="63"/>
      <c r="M236" s="63"/>
      <c r="N236" s="63"/>
    </row>
    <row r="237" spans="1:14" ht="15" customHeight="1">
      <c r="A237" s="109"/>
      <c r="B237" s="535" t="s">
        <v>41</v>
      </c>
      <c r="C237" s="536">
        <v>15364490.51</v>
      </c>
      <c r="D237" s="537">
        <f t="shared" si="69"/>
        <v>158063.56000000052</v>
      </c>
      <c r="E237" s="538">
        <f t="shared" si="70"/>
        <v>1.0394523349878853</v>
      </c>
      <c r="F237" s="537">
        <f t="shared" si="67"/>
        <v>523436.47999999858</v>
      </c>
      <c r="G237" s="538">
        <f t="shared" si="68"/>
        <v>3.5269494938965522</v>
      </c>
      <c r="H237" s="35"/>
      <c r="I237" s="108"/>
      <c r="J237" s="63"/>
      <c r="K237" s="63"/>
      <c r="L237" s="63"/>
      <c r="M237" s="63"/>
      <c r="N237" s="63"/>
    </row>
    <row r="238" spans="1:14" ht="15" customHeight="1">
      <c r="A238" s="109"/>
      <c r="B238" s="535" t="s">
        <v>42</v>
      </c>
      <c r="C238" s="536">
        <v>15586623.16</v>
      </c>
      <c r="D238" s="537">
        <f t="shared" si="69"/>
        <v>222132.65000000037</v>
      </c>
      <c r="E238" s="538">
        <f t="shared" si="70"/>
        <v>1.445753439435066</v>
      </c>
      <c r="F238" s="537">
        <f t="shared" si="67"/>
        <v>537998.40999999829</v>
      </c>
      <c r="G238" s="538">
        <f t="shared" si="68"/>
        <v>3.575066950885315</v>
      </c>
      <c r="H238" s="35"/>
      <c r="I238" s="108"/>
      <c r="J238" s="63"/>
      <c r="K238" s="63"/>
      <c r="L238" s="63"/>
      <c r="M238" s="63"/>
      <c r="N238" s="63"/>
    </row>
    <row r="239" spans="1:14" ht="15" customHeight="1">
      <c r="A239" s="109"/>
      <c r="B239" s="535" t="s">
        <v>43</v>
      </c>
      <c r="C239" s="536">
        <v>15664099.75</v>
      </c>
      <c r="D239" s="537">
        <f t="shared" si="69"/>
        <v>77476.589999999851</v>
      </c>
      <c r="E239" s="538">
        <f t="shared" si="70"/>
        <v>0.49707104101182153</v>
      </c>
      <c r="F239" s="537">
        <f t="shared" si="67"/>
        <v>538380.99000000022</v>
      </c>
      <c r="G239" s="538">
        <f t="shared" si="68"/>
        <v>3.5593745893500994</v>
      </c>
      <c r="H239" s="35"/>
      <c r="I239" s="108"/>
      <c r="J239" s="63"/>
      <c r="K239" s="63"/>
      <c r="L239" s="63"/>
      <c r="M239" s="63"/>
      <c r="N239" s="63"/>
    </row>
    <row r="240" spans="1:14" ht="15" customHeight="1">
      <c r="B240" s="535" t="s">
        <v>44</v>
      </c>
      <c r="C240" s="536">
        <v>15704128.529999999</v>
      </c>
      <c r="D240" s="537">
        <f t="shared" si="69"/>
        <v>40028.779999999329</v>
      </c>
      <c r="E240" s="538">
        <f t="shared" si="70"/>
        <v>0.25554472097893211</v>
      </c>
      <c r="F240" s="537">
        <f t="shared" si="67"/>
        <v>516046.02999999747</v>
      </c>
      <c r="G240" s="538">
        <f t="shared" si="68"/>
        <v>3.3977036271695056</v>
      </c>
      <c r="H240" s="111"/>
      <c r="I240" s="108"/>
      <c r="J240" s="63"/>
      <c r="K240" s="63"/>
      <c r="L240" s="63"/>
      <c r="M240" s="63"/>
      <c r="N240" s="63"/>
    </row>
    <row r="241" spans="1:14" s="57" customFormat="1" ht="15" customHeight="1">
      <c r="B241" s="535" t="s">
        <v>45</v>
      </c>
      <c r="C241" s="536">
        <v>15519468.93</v>
      </c>
      <c r="D241" s="537">
        <f t="shared" si="69"/>
        <v>-184659.59999999963</v>
      </c>
      <c r="E241" s="538">
        <f>C241/C240*100-100</f>
        <v>-1.1758665859569248</v>
      </c>
      <c r="F241" s="537">
        <f t="shared" si="67"/>
        <v>494120.12000000104</v>
      </c>
      <c r="G241" s="538">
        <f t="shared" si="68"/>
        <v>3.2885766996047607</v>
      </c>
      <c r="I241" s="108"/>
      <c r="J241" s="63"/>
      <c r="K241" s="63"/>
      <c r="L241" s="63"/>
      <c r="M241" s="63"/>
      <c r="N241" s="63"/>
    </row>
    <row r="242" spans="1:14" s="57" customFormat="1" ht="15" customHeight="1">
      <c r="B242" s="535" t="s">
        <v>56</v>
      </c>
      <c r="C242" s="536">
        <v>15539603.6</v>
      </c>
      <c r="D242" s="537">
        <f t="shared" si="69"/>
        <v>20134.669999999925</v>
      </c>
      <c r="E242" s="538">
        <f>C242/C241*100-100</f>
        <v>0.12973813788872235</v>
      </c>
      <c r="F242" s="537">
        <f t="shared" si="67"/>
        <v>489743.46999999881</v>
      </c>
      <c r="G242" s="538">
        <f t="shared" si="68"/>
        <v>3.2541396781738712</v>
      </c>
      <c r="I242" s="108"/>
      <c r="J242" s="63"/>
      <c r="K242" s="63"/>
      <c r="L242" s="63"/>
      <c r="M242" s="63"/>
      <c r="N242" s="63"/>
    </row>
    <row r="243" spans="1:14" ht="15" customHeight="1">
      <c r="B243" s="535" t="s">
        <v>57</v>
      </c>
      <c r="C243" s="536">
        <v>15666453.439999999</v>
      </c>
      <c r="D243" s="537">
        <f t="shared" si="69"/>
        <v>126849.83999999985</v>
      </c>
      <c r="E243" s="538">
        <f>C243/C242*100-100</f>
        <v>0.8163003591674709</v>
      </c>
      <c r="F243" s="537">
        <f t="shared" si="67"/>
        <v>521614.40000000037</v>
      </c>
      <c r="G243" s="538">
        <f t="shared" si="68"/>
        <v>3.444172622913527</v>
      </c>
      <c r="H243" s="57"/>
      <c r="I243" s="108"/>
      <c r="J243" s="63"/>
      <c r="K243" s="63"/>
      <c r="L243" s="63"/>
      <c r="M243" s="63"/>
      <c r="N243" s="63"/>
    </row>
    <row r="244" spans="1:14" ht="15" customHeight="1">
      <c r="B244" s="535" t="s">
        <v>58</v>
      </c>
      <c r="C244" s="536">
        <v>15624488.27</v>
      </c>
      <c r="D244" s="537">
        <f t="shared" si="69"/>
        <v>-41965.169999999925</v>
      </c>
      <c r="E244" s="538">
        <f>C244/C243*100-100</f>
        <v>-0.26786643295318413</v>
      </c>
      <c r="F244" s="537">
        <f t="shared" si="67"/>
        <v>484503.81000000052</v>
      </c>
      <c r="G244" s="538">
        <f t="shared" si="68"/>
        <v>3.2001605502308479</v>
      </c>
      <c r="H244" s="57"/>
      <c r="I244" s="108"/>
      <c r="J244" s="63"/>
      <c r="K244" s="63"/>
      <c r="L244" s="63"/>
      <c r="M244" s="63"/>
      <c r="N244" s="63"/>
    </row>
    <row r="245" spans="1:14" s="91" customFormat="1" ht="15" customHeight="1">
      <c r="B245" s="535" t="s">
        <v>59</v>
      </c>
      <c r="C245" s="536">
        <v>15704883.34</v>
      </c>
      <c r="D245" s="537">
        <f t="shared" si="69"/>
        <v>80395.070000000298</v>
      </c>
      <c r="E245" s="538">
        <f>C245/C244*100-100</f>
        <v>0.51454529972903629</v>
      </c>
      <c r="F245" s="537">
        <f t="shared" si="67"/>
        <v>513400.41999999993</v>
      </c>
      <c r="G245" s="538">
        <f t="shared" si="68"/>
        <v>3.3795280072631613</v>
      </c>
      <c r="H245"/>
      <c r="I245" s="108"/>
      <c r="J245" s="63"/>
      <c r="K245" s="63"/>
      <c r="L245" s="63"/>
      <c r="M245" s="63"/>
      <c r="N245" s="63"/>
    </row>
    <row r="246" spans="1:14" s="6" customFormat="1" ht="19.149999999999999" customHeight="1">
      <c r="B246" s="530">
        <v>2019</v>
      </c>
      <c r="C246" s="579"/>
      <c r="D246" s="532"/>
      <c r="E246" s="533"/>
      <c r="F246" s="532"/>
      <c r="G246" s="533"/>
      <c r="H246" s="35"/>
    </row>
    <row r="247" spans="1:14" s="63" customFormat="1" ht="15" customHeight="1">
      <c r="B247" s="535" t="s">
        <v>9</v>
      </c>
      <c r="C247" s="979">
        <v>15522075.26</v>
      </c>
      <c r="D247" s="980">
        <f>C247-C245</f>
        <v>-182808.08000000007</v>
      </c>
      <c r="E247" s="981">
        <f>C247/C245*100-100</f>
        <v>-1.1640206172967282</v>
      </c>
      <c r="F247" s="980">
        <f>(C247-C234)</f>
        <v>496561.59999999776</v>
      </c>
      <c r="G247" s="981">
        <f t="shared" ref="G247:G258" si="71">C247/C234*100-100</f>
        <v>3.3047895149296238</v>
      </c>
      <c r="H247" s="35"/>
      <c r="I247" s="108"/>
    </row>
    <row r="248" spans="1:14" s="63" customFormat="1" ht="15" customHeight="1">
      <c r="B248" s="535" t="s">
        <v>10</v>
      </c>
      <c r="C248" s="979">
        <v>15584786.1</v>
      </c>
      <c r="D248" s="980">
        <f t="shared" ref="D248:D253" si="72">C248-C247</f>
        <v>62710.839999999851</v>
      </c>
      <c r="E248" s="981">
        <f t="shared" ref="E248:E253" si="73">C248/C247*100-100</f>
        <v>0.4040106683518303</v>
      </c>
      <c r="F248" s="980">
        <f t="shared" ref="F248:F258" si="74">C248-C235</f>
        <v>494629.90000000037</v>
      </c>
      <c r="G248" s="981">
        <f t="shared" si="71"/>
        <v>3.2778315442486985</v>
      </c>
      <c r="H248" s="35"/>
      <c r="I248" s="108"/>
    </row>
    <row r="249" spans="1:14" s="80" customFormat="1" ht="15" customHeight="1">
      <c r="A249" s="109"/>
      <c r="B249" s="525" t="s">
        <v>40</v>
      </c>
      <c r="C249" s="534">
        <v>15723509.710000001</v>
      </c>
      <c r="D249" s="618">
        <f t="shared" si="72"/>
        <v>138723.61000000127</v>
      </c>
      <c r="E249" s="619">
        <f t="shared" si="73"/>
        <v>0.890122001738618</v>
      </c>
      <c r="F249" s="618">
        <f t="shared" si="74"/>
        <v>517082.76000000164</v>
      </c>
      <c r="G249" s="619">
        <f t="shared" si="71"/>
        <v>3.4004224772868241</v>
      </c>
      <c r="H249" s="35"/>
      <c r="I249" s="108"/>
      <c r="J249" s="63"/>
      <c r="K249" s="63"/>
      <c r="L249" s="63"/>
      <c r="M249" s="63"/>
      <c r="N249" s="63"/>
    </row>
    <row r="250" spans="1:14" ht="15" customHeight="1">
      <c r="A250" s="109"/>
      <c r="B250" s="535" t="s">
        <v>41</v>
      </c>
      <c r="C250" s="536">
        <v>15897051.700000001</v>
      </c>
      <c r="D250" s="537">
        <f t="shared" si="72"/>
        <v>173541.99000000022</v>
      </c>
      <c r="E250" s="538">
        <f t="shared" si="73"/>
        <v>1.1037102606272953</v>
      </c>
      <c r="F250" s="537">
        <f t="shared" si="74"/>
        <v>532561.19000000134</v>
      </c>
      <c r="G250" s="538">
        <f t="shared" si="71"/>
        <v>3.4661819059563612</v>
      </c>
      <c r="H250" s="35"/>
      <c r="I250" s="108"/>
      <c r="J250" s="63"/>
      <c r="K250" s="63"/>
      <c r="L250" s="63"/>
      <c r="M250" s="63"/>
      <c r="N250" s="63"/>
    </row>
    <row r="251" spans="1:14" ht="15" customHeight="1">
      <c r="A251" s="109"/>
      <c r="B251" s="535" t="s">
        <v>42</v>
      </c>
      <c r="C251" s="536">
        <v>16097437.545454519</v>
      </c>
      <c r="D251" s="537">
        <f t="shared" si="72"/>
        <v>200385.84545451775</v>
      </c>
      <c r="E251" s="538">
        <f t="shared" si="73"/>
        <v>1.2605220718664185</v>
      </c>
      <c r="F251" s="537">
        <f t="shared" si="74"/>
        <v>510814.38545451872</v>
      </c>
      <c r="G251" s="538">
        <f t="shared" si="71"/>
        <v>3.2772614068544499</v>
      </c>
      <c r="H251" s="35"/>
      <c r="I251" s="108"/>
      <c r="J251" s="63"/>
      <c r="K251" s="63"/>
      <c r="L251" s="63"/>
      <c r="M251" s="63"/>
      <c r="N251" s="63"/>
    </row>
    <row r="252" spans="1:14" ht="15" customHeight="1">
      <c r="A252" s="109"/>
      <c r="B252" s="535" t="s">
        <v>43</v>
      </c>
      <c r="C252" s="536">
        <v>16162451.6</v>
      </c>
      <c r="D252" s="537">
        <f t="shared" si="72"/>
        <v>65014.054545480758</v>
      </c>
      <c r="E252" s="538">
        <f t="shared" si="73"/>
        <v>0.40387828411758164</v>
      </c>
      <c r="F252" s="537">
        <f t="shared" si="74"/>
        <v>498351.84999999963</v>
      </c>
      <c r="G252" s="538">
        <f t="shared" si="71"/>
        <v>3.1814905290040656</v>
      </c>
      <c r="H252" s="35"/>
      <c r="I252" s="108"/>
      <c r="J252" s="63"/>
      <c r="K252" s="63"/>
      <c r="L252" s="63"/>
      <c r="M252" s="63"/>
      <c r="N252" s="63"/>
    </row>
    <row r="253" spans="1:14" ht="15" customHeight="1">
      <c r="B253" s="535" t="s">
        <v>44</v>
      </c>
      <c r="C253" s="536">
        <v>16183391.990000002</v>
      </c>
      <c r="D253" s="537">
        <f t="shared" si="72"/>
        <v>20940.390000002459</v>
      </c>
      <c r="E253" s="538">
        <f t="shared" si="73"/>
        <v>0.12956196571072098</v>
      </c>
      <c r="F253" s="537">
        <f t="shared" si="74"/>
        <v>479263.46000000276</v>
      </c>
      <c r="G253" s="538">
        <f t="shared" si="71"/>
        <v>3.0518309824353054</v>
      </c>
      <c r="H253" s="111"/>
      <c r="I253" s="108"/>
      <c r="J253" s="63"/>
      <c r="K253" s="63"/>
      <c r="L253" s="63"/>
      <c r="M253" s="63"/>
      <c r="N253" s="63"/>
    </row>
    <row r="254" spans="1:14" s="57" customFormat="1" ht="15" customHeight="1">
      <c r="B254" s="535" t="s">
        <v>45</v>
      </c>
      <c r="C254" s="536">
        <v>15987629.333333356</v>
      </c>
      <c r="D254" s="537">
        <f>C254-C253</f>
        <v>-195762.65666664578</v>
      </c>
      <c r="E254" s="538">
        <f>C254/C253*100-100</f>
        <v>-1.2096515785294599</v>
      </c>
      <c r="F254" s="537">
        <f t="shared" si="74"/>
        <v>468160.4033333566</v>
      </c>
      <c r="G254" s="538">
        <f t="shared" si="71"/>
        <v>3.0166006674904793</v>
      </c>
      <c r="I254" s="108"/>
      <c r="J254" s="63"/>
      <c r="K254" s="63"/>
      <c r="L254" s="63"/>
      <c r="M254" s="63"/>
      <c r="N254" s="63"/>
    </row>
    <row r="255" spans="1:14" s="57" customFormat="1" ht="15" customHeight="1">
      <c r="B255" s="535" t="s">
        <v>56</v>
      </c>
      <c r="C255" s="536">
        <v>15987768.42</v>
      </c>
      <c r="D255" s="537">
        <f>C255-C254</f>
        <v>139.08666664361954</v>
      </c>
      <c r="E255" s="538">
        <f>C255/C254*100-100</f>
        <v>8.699642939120622E-4</v>
      </c>
      <c r="F255" s="537">
        <f t="shared" si="74"/>
        <v>448164.8200000003</v>
      </c>
      <c r="G255" s="538">
        <f t="shared" si="71"/>
        <v>2.8840170672049794</v>
      </c>
      <c r="I255" s="108"/>
      <c r="J255" s="63"/>
      <c r="K255" s="63"/>
      <c r="L255" s="63"/>
      <c r="M255" s="63"/>
      <c r="N255" s="63"/>
    </row>
    <row r="256" spans="1:14" ht="15" customHeight="1">
      <c r="B256" s="535" t="s">
        <v>57</v>
      </c>
      <c r="C256" s="536">
        <v>16090646.5156522</v>
      </c>
      <c r="D256" s="537">
        <f>C256-C255</f>
        <v>102878.09565220028</v>
      </c>
      <c r="E256" s="538">
        <f>C256/C255*100-100</f>
        <v>0.64348002141127836</v>
      </c>
      <c r="F256" s="537">
        <f t="shared" si="74"/>
        <v>424193.07565220073</v>
      </c>
      <c r="G256" s="538">
        <f t="shared" si="71"/>
        <v>2.7076522282263369</v>
      </c>
      <c r="H256" s="57"/>
      <c r="I256" s="108"/>
      <c r="J256" s="63"/>
      <c r="K256" s="63"/>
      <c r="L256" s="63"/>
      <c r="M256" s="63"/>
      <c r="N256" s="63"/>
    </row>
    <row r="257" spans="1:14" ht="15" customHeight="1">
      <c r="B257" s="535" t="s">
        <v>58</v>
      </c>
      <c r="C257" s="536">
        <v>16041754.35</v>
      </c>
      <c r="D257" s="537">
        <f>C257-C256</f>
        <v>-48892.16565220058</v>
      </c>
      <c r="E257" s="538">
        <f>C257/C256*100-100</f>
        <v>-0.30385457541834171</v>
      </c>
      <c r="F257" s="537">
        <f t="shared" si="74"/>
        <v>417266.08000000007</v>
      </c>
      <c r="G257" s="538">
        <f t="shared" si="71"/>
        <v>2.6705903757576266</v>
      </c>
      <c r="H257" s="57"/>
      <c r="I257" s="108"/>
      <c r="J257" s="63"/>
      <c r="K257" s="63"/>
      <c r="L257" s="63"/>
      <c r="M257" s="63"/>
      <c r="N257" s="63"/>
    </row>
    <row r="258" spans="1:14" s="91" customFormat="1" ht="15" customHeight="1">
      <c r="B258" s="535" t="s">
        <v>59</v>
      </c>
      <c r="C258" s="536">
        <v>16076050.370000001</v>
      </c>
      <c r="D258" s="537">
        <f>C258-C257</f>
        <v>34296.020000001416</v>
      </c>
      <c r="E258" s="538">
        <f>C258/C257*100-100</f>
        <v>0.21379220284593714</v>
      </c>
      <c r="F258" s="537">
        <f t="shared" si="74"/>
        <v>371167.03000000119</v>
      </c>
      <c r="G258" s="538">
        <f t="shared" si="71"/>
        <v>2.3633861007718906</v>
      </c>
      <c r="H258"/>
      <c r="I258" s="108"/>
      <c r="J258" s="63"/>
      <c r="K258" s="63"/>
      <c r="L258" s="63"/>
      <c r="M258" s="63"/>
      <c r="N258" s="63"/>
    </row>
    <row r="259" spans="1:14" s="6" customFormat="1" ht="19.149999999999999" customHeight="1">
      <c r="B259" s="530">
        <v>2020</v>
      </c>
      <c r="C259" s="579"/>
      <c r="D259" s="532"/>
      <c r="E259" s="533"/>
      <c r="F259" s="532"/>
      <c r="G259" s="533"/>
      <c r="H259" s="35"/>
    </row>
    <row r="260" spans="1:14" s="63" customFormat="1" ht="15" customHeight="1">
      <c r="B260" s="535" t="s">
        <v>9</v>
      </c>
      <c r="C260" s="979">
        <f>regimenes!$B28</f>
        <v>15851141.18</v>
      </c>
      <c r="D260" s="980">
        <f>C260-C258</f>
        <v>-224909.19000000134</v>
      </c>
      <c r="E260" s="981">
        <f>C260/C258*100-100</f>
        <v>-1.399032628186518</v>
      </c>
      <c r="F260" s="980">
        <f>(C260-C247)</f>
        <v>329065.91999999993</v>
      </c>
      <c r="G260" s="981">
        <f>C260/C247*100-100</f>
        <v>2.1199866286436304</v>
      </c>
      <c r="H260" s="35"/>
      <c r="I260" s="108"/>
    </row>
    <row r="261" spans="1:14" s="63" customFormat="1" ht="15" customHeight="1">
      <c r="B261" s="535" t="s">
        <v>10</v>
      </c>
      <c r="C261" s="979">
        <f>regimenes!$B29</f>
        <v>15929150.699999999</v>
      </c>
      <c r="D261" s="980">
        <f>C261-C260</f>
        <v>78009.519999999553</v>
      </c>
      <c r="E261" s="981">
        <f>C261/C260*100-100</f>
        <v>0.49213819443123441</v>
      </c>
      <c r="F261" s="980">
        <f>C261-C248</f>
        <v>344364.59999999963</v>
      </c>
      <c r="G261" s="981">
        <f>C261/C248*100-100</f>
        <v>2.2096203168293584</v>
      </c>
      <c r="H261" s="35"/>
      <c r="I261" s="108"/>
    </row>
    <row r="262" spans="1:14" s="80" customFormat="1" ht="15" customHeight="1">
      <c r="A262" s="63"/>
      <c r="B262" s="525" t="s">
        <v>40</v>
      </c>
      <c r="C262" s="534">
        <f>regimenes!$B30</f>
        <v>15690349.545454582</v>
      </c>
      <c r="D262" s="618">
        <f>C262-C261</f>
        <v>-238801.15454541706</v>
      </c>
      <c r="E262" s="619">
        <f>C262/C261*100-100</f>
        <v>-1.4991455542285479</v>
      </c>
      <c r="F262" s="618">
        <f>C262-C249</f>
        <v>-33160.164545418695</v>
      </c>
      <c r="G262" s="619">
        <f>C262/C249*100-100</f>
        <v>-0.21089543719573101</v>
      </c>
      <c r="H262" s="35"/>
      <c r="I262" s="108"/>
      <c r="J262" s="63"/>
      <c r="K262" s="63"/>
      <c r="L262" s="63"/>
      <c r="M262" s="63"/>
      <c r="N262" s="63"/>
    </row>
    <row r="263" spans="1:14" ht="15" customHeight="1">
      <c r="A263" s="63"/>
      <c r="B263" s="535" t="s">
        <v>41</v>
      </c>
      <c r="C263" s="536"/>
      <c r="D263" s="537"/>
      <c r="E263" s="538"/>
      <c r="F263" s="537"/>
      <c r="G263" s="538"/>
      <c r="H263" s="35"/>
      <c r="I263" s="108"/>
      <c r="J263" s="63"/>
      <c r="K263" s="63"/>
      <c r="L263" s="63"/>
      <c r="M263" s="63"/>
      <c r="N263" s="63"/>
    </row>
    <row r="264" spans="1:14" ht="15" customHeight="1">
      <c r="A264" s="63"/>
      <c r="B264" s="535" t="s">
        <v>42</v>
      </c>
      <c r="C264" s="536"/>
      <c r="D264" s="537"/>
      <c r="E264" s="538"/>
      <c r="F264" s="537"/>
      <c r="G264" s="538"/>
      <c r="H264" s="35"/>
      <c r="I264" s="108"/>
      <c r="J264" s="63"/>
      <c r="K264" s="63"/>
      <c r="L264" s="63"/>
      <c r="M264" s="63"/>
      <c r="N264" s="63"/>
    </row>
    <row r="265" spans="1:14" ht="15" customHeight="1">
      <c r="A265" s="63"/>
      <c r="B265" s="535" t="s">
        <v>43</v>
      </c>
      <c r="C265" s="536"/>
      <c r="D265" s="537"/>
      <c r="E265" s="538"/>
      <c r="F265" s="537"/>
      <c r="G265" s="538"/>
      <c r="H265" s="35"/>
      <c r="I265" s="108"/>
      <c r="J265" s="63"/>
      <c r="K265" s="63"/>
      <c r="L265" s="63"/>
      <c r="M265" s="63"/>
      <c r="N265" s="63"/>
    </row>
    <row r="266" spans="1:14" ht="15" customHeight="1">
      <c r="A266" s="63"/>
      <c r="B266" s="535" t="s">
        <v>44</v>
      </c>
      <c r="C266" s="536"/>
      <c r="D266" s="537"/>
      <c r="E266" s="538"/>
      <c r="F266" s="537"/>
      <c r="G266" s="538"/>
      <c r="H266" s="111"/>
      <c r="I266" s="108"/>
      <c r="J266" s="63"/>
      <c r="K266" s="63"/>
      <c r="L266" s="63"/>
      <c r="M266" s="63"/>
      <c r="N266" s="63"/>
    </row>
    <row r="267" spans="1:14" s="57" customFormat="1" ht="15" customHeight="1">
      <c r="B267" s="535" t="s">
        <v>45</v>
      </c>
      <c r="C267" s="536"/>
      <c r="D267" s="537"/>
      <c r="E267" s="538"/>
      <c r="F267" s="537"/>
      <c r="G267" s="538"/>
      <c r="I267" s="108"/>
      <c r="J267" s="63"/>
      <c r="K267" s="63"/>
      <c r="L267" s="63"/>
      <c r="M267" s="63"/>
      <c r="N267" s="63"/>
    </row>
    <row r="268" spans="1:14" s="57" customFormat="1" ht="15" customHeight="1">
      <c r="B268" s="535" t="s">
        <v>56</v>
      </c>
      <c r="C268" s="536"/>
      <c r="D268" s="537"/>
      <c r="E268" s="538"/>
      <c r="F268" s="537"/>
      <c r="G268" s="538"/>
      <c r="I268" s="108"/>
      <c r="J268" s="63"/>
      <c r="K268" s="63"/>
      <c r="L268" s="63"/>
      <c r="M268" s="63"/>
      <c r="N268" s="63"/>
    </row>
    <row r="269" spans="1:14" ht="15" customHeight="1">
      <c r="B269" s="535" t="s">
        <v>57</v>
      </c>
      <c r="C269" s="536"/>
      <c r="D269" s="537"/>
      <c r="E269" s="538"/>
      <c r="F269" s="537"/>
      <c r="G269" s="538"/>
      <c r="H269" s="57"/>
      <c r="I269" s="108"/>
      <c r="J269" s="63"/>
      <c r="K269" s="63"/>
      <c r="L269" s="63"/>
      <c r="M269" s="63"/>
      <c r="N269" s="63"/>
    </row>
    <row r="270" spans="1:14" ht="15" customHeight="1">
      <c r="B270" s="535" t="s">
        <v>58</v>
      </c>
      <c r="C270" s="536"/>
      <c r="D270" s="537"/>
      <c r="E270" s="538"/>
      <c r="F270" s="537"/>
      <c r="G270" s="538"/>
      <c r="H270" s="57"/>
      <c r="I270" s="108"/>
      <c r="J270" s="63"/>
      <c r="K270" s="63"/>
      <c r="L270" s="63"/>
      <c r="M270" s="63"/>
      <c r="N270" s="63"/>
    </row>
    <row r="271" spans="1:14" s="91" customFormat="1" ht="15" customHeight="1">
      <c r="B271" s="535" t="s">
        <v>59</v>
      </c>
      <c r="C271" s="536"/>
      <c r="D271" s="537"/>
      <c r="E271" s="538"/>
      <c r="F271" s="537"/>
      <c r="G271" s="538"/>
      <c r="H271"/>
      <c r="I271" s="108"/>
      <c r="J271" s="63"/>
      <c r="K271" s="63"/>
      <c r="L271" s="63"/>
      <c r="M271" s="63"/>
      <c r="N271" s="63"/>
    </row>
    <row r="272" spans="1:14" ht="2.25" customHeight="1">
      <c r="D272" s="537"/>
      <c r="E272" s="538"/>
      <c r="F272" s="537"/>
      <c r="G272" s="538"/>
    </row>
    <row r="273" spans="2:9">
      <c r="B273" s="463" t="s">
        <v>327</v>
      </c>
      <c r="D273" s="489"/>
      <c r="E273" s="489"/>
    </row>
    <row r="274" spans="2:9">
      <c r="B274" s="463"/>
      <c r="D274" s="489"/>
      <c r="E274" s="489"/>
      <c r="I274" s="80"/>
    </row>
    <row r="275" spans="2:9">
      <c r="B275" s="463"/>
      <c r="D275" s="489"/>
      <c r="E275" s="489"/>
    </row>
    <row r="276" spans="2:9">
      <c r="D276" s="489"/>
      <c r="E276" s="489"/>
    </row>
    <row r="277" spans="2:9">
      <c r="D277" s="489"/>
      <c r="E277" s="489"/>
    </row>
    <row r="278" spans="2:9">
      <c r="D278" s="489"/>
      <c r="E278" s="489"/>
    </row>
    <row r="279" spans="2:9">
      <c r="D279" s="489"/>
      <c r="E279" s="489"/>
    </row>
    <row r="280" spans="2:9">
      <c r="D280" s="489"/>
      <c r="E280" s="489"/>
    </row>
    <row r="281" spans="2:9">
      <c r="D281" s="489"/>
      <c r="E281" s="489"/>
    </row>
    <row r="282" spans="2:9">
      <c r="D282" s="489"/>
      <c r="E282" s="489"/>
    </row>
    <row r="283" spans="2:9">
      <c r="D283" s="489"/>
      <c r="E283" s="489"/>
    </row>
    <row r="313" spans="7:11">
      <c r="H313" s="741"/>
      <c r="I313" s="741"/>
      <c r="J313" s="741"/>
      <c r="K313" s="741"/>
    </row>
    <row r="314" spans="7:11">
      <c r="G314" s="740"/>
      <c r="H314" s="741"/>
      <c r="I314" s="741"/>
      <c r="J314" s="741"/>
      <c r="K314" s="741"/>
    </row>
    <row r="315" spans="7:11">
      <c r="G315" s="740"/>
      <c r="H315" s="741"/>
      <c r="I315" s="741"/>
      <c r="J315" s="741"/>
      <c r="K315" s="741"/>
    </row>
    <row r="316" spans="7:11">
      <c r="G316" s="740"/>
      <c r="H316" s="739"/>
      <c r="I316" s="739"/>
      <c r="J316" s="739"/>
      <c r="K316" s="739"/>
    </row>
    <row r="317" spans="7:11">
      <c r="G317" s="738"/>
    </row>
    <row r="323" spans="2:11" ht="15.75">
      <c r="C323" s="580"/>
    </row>
    <row r="324" spans="2:11" ht="15.75">
      <c r="C324" s="582"/>
      <c r="D324" s="581"/>
      <c r="E324" s="581"/>
    </row>
    <row r="325" spans="2:11" ht="15.75">
      <c r="B325" s="490"/>
      <c r="C325" s="580"/>
      <c r="D325" s="583"/>
      <c r="E325" s="583"/>
      <c r="F325" s="489"/>
      <c r="G325" s="489"/>
      <c r="H325" s="741"/>
      <c r="I325" s="741"/>
      <c r="J325" s="741"/>
      <c r="K325" s="741"/>
    </row>
    <row r="326" spans="2:11" ht="15.75">
      <c r="C326" s="582"/>
      <c r="D326" s="581"/>
      <c r="E326" s="581"/>
      <c r="F326" s="489"/>
      <c r="G326" s="740"/>
      <c r="H326" s="741"/>
      <c r="I326" s="741"/>
      <c r="J326" s="741"/>
      <c r="K326" s="741"/>
    </row>
    <row r="327" spans="2:11" ht="15.75">
      <c r="C327" s="580"/>
      <c r="D327" s="583"/>
      <c r="E327" s="583"/>
      <c r="F327" s="489"/>
      <c r="G327" s="740"/>
      <c r="H327" s="741"/>
      <c r="I327" s="741"/>
      <c r="J327" s="741"/>
      <c r="K327" s="741"/>
    </row>
    <row r="328" spans="2:11" ht="15.75">
      <c r="C328" s="582"/>
      <c r="D328" s="583"/>
      <c r="E328" s="583"/>
      <c r="F328" s="489"/>
      <c r="G328" s="740"/>
      <c r="H328" s="739"/>
      <c r="I328" s="739"/>
      <c r="J328" s="739"/>
      <c r="K328" s="739"/>
    </row>
    <row r="329" spans="2:11" ht="15.75">
      <c r="C329" s="582"/>
      <c r="D329" s="584"/>
      <c r="E329" s="584"/>
      <c r="F329" s="489"/>
      <c r="G329" s="738"/>
    </row>
    <row r="330" spans="2:11" ht="16.5" thickBot="1">
      <c r="C330" s="585"/>
      <c r="D330" s="584"/>
      <c r="E330" s="584"/>
      <c r="F330" s="489"/>
    </row>
    <row r="331" spans="2:11" ht="17.25" thickTop="1" thickBot="1">
      <c r="D331" s="586"/>
    </row>
    <row r="332" spans="2:11" ht="13.5" thickTop="1"/>
    <row r="335" spans="2:11">
      <c r="I335" t="s">
        <v>230</v>
      </c>
    </row>
    <row r="336" spans="2:11">
      <c r="I336" t="s">
        <v>168</v>
      </c>
    </row>
    <row r="337" spans="7:11">
      <c r="H337" s="741"/>
      <c r="I337" s="741"/>
      <c r="J337" s="741"/>
      <c r="K337" s="741"/>
    </row>
    <row r="338" spans="7:11">
      <c r="G338" s="740"/>
      <c r="H338" s="741"/>
      <c r="I338" s="741"/>
      <c r="J338" s="741"/>
      <c r="K338" s="741"/>
    </row>
    <row r="339" spans="7:11">
      <c r="G339" s="740"/>
      <c r="H339" s="741"/>
      <c r="I339" s="741"/>
      <c r="J339" s="741"/>
      <c r="K339" s="741"/>
    </row>
    <row r="340" spans="7:11">
      <c r="G340" s="740"/>
      <c r="H340" s="739"/>
      <c r="I340" s="739"/>
      <c r="J340" s="739"/>
      <c r="K340" s="739"/>
    </row>
    <row r="341" spans="7:11">
      <c r="G341" s="740"/>
    </row>
    <row r="342" spans="7:11">
      <c r="G342" s="740"/>
    </row>
    <row r="343" spans="7:11">
      <c r="G343" s="740"/>
    </row>
    <row r="344" spans="7:11">
      <c r="G344" s="740"/>
    </row>
    <row r="345" spans="7:11">
      <c r="G345" s="740"/>
      <c r="I345" t="s">
        <v>231</v>
      </c>
    </row>
    <row r="346" spans="7:11">
      <c r="G346" s="740"/>
    </row>
    <row r="347" spans="7:11">
      <c r="I347" t="s">
        <v>230</v>
      </c>
    </row>
    <row r="348" spans="7:11">
      <c r="I348" t="s">
        <v>168</v>
      </c>
    </row>
    <row r="359" spans="9:9">
      <c r="I359" t="s">
        <v>230</v>
      </c>
    </row>
    <row r="360" spans="9:9">
      <c r="I360" t="s">
        <v>168</v>
      </c>
    </row>
  </sheetData>
  <mergeCells count="3">
    <mergeCell ref="B4:G4"/>
    <mergeCell ref="C6:C7"/>
    <mergeCell ref="B3:G3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3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>
    <pageSetUpPr fitToPage="1"/>
  </sheetPr>
  <dimension ref="A1:IG224"/>
  <sheetViews>
    <sheetView topLeftCell="A3" zoomScale="25" zoomScaleNormal="25" workbookViewId="0">
      <selection activeCell="K194" sqref="K194"/>
    </sheetView>
  </sheetViews>
  <sheetFormatPr baseColWidth="10" defaultColWidth="11.42578125" defaultRowHeight="15"/>
  <cols>
    <col min="1" max="1" width="4.85546875" style="86" customWidth="1"/>
    <col min="2" max="2" width="41.7109375" style="587" customWidth="1"/>
    <col min="3" max="3" width="13" style="588" customWidth="1"/>
    <col min="4" max="4" width="12.85546875" style="588" customWidth="1"/>
    <col min="5" max="5" width="10" style="588" customWidth="1"/>
    <col min="6" max="6" width="12.140625" style="588" customWidth="1"/>
    <col min="7" max="7" width="9.5703125" style="589" customWidth="1"/>
    <col min="8" max="16384" width="11.42578125" style="74"/>
  </cols>
  <sheetData>
    <row r="1" spans="1:241" hidden="1">
      <c r="C1" s="587"/>
      <c r="E1" s="587"/>
    </row>
    <row r="2" spans="1:241" hidden="1">
      <c r="C2" s="587"/>
      <c r="E2" s="587"/>
    </row>
    <row r="3" spans="1:241" ht="18" customHeight="1">
      <c r="B3" s="1057" t="s">
        <v>322</v>
      </c>
      <c r="C3" s="1058"/>
      <c r="D3" s="1058"/>
      <c r="E3" s="1058"/>
      <c r="F3" s="1058"/>
      <c r="G3" s="1059"/>
    </row>
    <row r="4" spans="1:241" ht="18.95" customHeight="1">
      <c r="B4" s="1060" t="s">
        <v>254</v>
      </c>
      <c r="C4" s="1061"/>
      <c r="D4" s="1061"/>
      <c r="E4" s="1061"/>
      <c r="F4" s="1061"/>
      <c r="G4" s="1062"/>
    </row>
    <row r="5" spans="1:241" s="82" customFormat="1" ht="18.75">
      <c r="A5" s="87"/>
      <c r="B5" s="1063" t="s">
        <v>127</v>
      </c>
      <c r="C5" s="1066" t="str">
        <f>'reg1 (2)'!$B$6</f>
        <v>MARZO
2020</v>
      </c>
      <c r="D5" s="1069" t="s">
        <v>128</v>
      </c>
      <c r="E5" s="1070"/>
      <c r="F5" s="1063" t="s">
        <v>269</v>
      </c>
      <c r="G5" s="1070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81"/>
      <c r="FP5" s="81"/>
      <c r="FQ5" s="81"/>
      <c r="FR5" s="81"/>
      <c r="FS5" s="81"/>
      <c r="FT5" s="81"/>
      <c r="FU5" s="81"/>
      <c r="FV5" s="81"/>
      <c r="FW5" s="81"/>
      <c r="FX5" s="81"/>
      <c r="FY5" s="81"/>
      <c r="FZ5" s="81"/>
      <c r="GA5" s="81"/>
      <c r="GB5" s="81"/>
      <c r="GC5" s="81"/>
      <c r="GD5" s="81"/>
      <c r="GE5" s="81"/>
      <c r="GF5" s="81"/>
      <c r="GG5" s="81"/>
      <c r="GH5" s="81"/>
      <c r="GI5" s="81"/>
      <c r="GJ5" s="81"/>
      <c r="GK5" s="81"/>
      <c r="GL5" s="81"/>
      <c r="GM5" s="81"/>
      <c r="GN5" s="81"/>
      <c r="GO5" s="81"/>
      <c r="GP5" s="81"/>
      <c r="GQ5" s="81"/>
      <c r="GR5" s="81"/>
      <c r="GS5" s="81"/>
      <c r="GT5" s="81"/>
      <c r="GU5" s="81"/>
      <c r="GV5" s="81"/>
      <c r="GW5" s="81"/>
      <c r="GX5" s="81"/>
      <c r="GY5" s="81"/>
      <c r="GZ5" s="81"/>
      <c r="HA5" s="81"/>
      <c r="HB5" s="81"/>
      <c r="HC5" s="81"/>
      <c r="HD5" s="81"/>
      <c r="HE5" s="81"/>
      <c r="HF5" s="81"/>
      <c r="HG5" s="81"/>
      <c r="HH5" s="81"/>
      <c r="HI5" s="81"/>
      <c r="HJ5" s="81"/>
      <c r="HK5" s="81"/>
      <c r="HL5" s="81"/>
      <c r="HM5" s="81"/>
      <c r="HN5" s="81"/>
      <c r="HO5" s="81"/>
      <c r="HP5" s="81"/>
      <c r="HQ5" s="81"/>
      <c r="HR5" s="81"/>
      <c r="HS5" s="81"/>
      <c r="HT5" s="81"/>
      <c r="HU5" s="81"/>
      <c r="HV5" s="81"/>
      <c r="HW5" s="81"/>
      <c r="HX5" s="81"/>
      <c r="HY5" s="81"/>
      <c r="HZ5" s="81"/>
      <c r="IA5" s="81"/>
      <c r="IB5" s="81"/>
      <c r="IC5" s="81"/>
      <c r="ID5" s="81"/>
      <c r="IE5" s="81"/>
      <c r="IF5" s="81"/>
      <c r="IG5" s="81"/>
    </row>
    <row r="6" spans="1:241" s="82" customFormat="1" ht="14.45" customHeight="1">
      <c r="A6" s="87"/>
      <c r="B6" s="1064"/>
      <c r="C6" s="1067"/>
      <c r="D6" s="1065"/>
      <c r="E6" s="1071"/>
      <c r="F6" s="1065"/>
      <c r="G6" s="107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81"/>
      <c r="EP6" s="81"/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  <c r="FL6" s="81"/>
      <c r="FM6" s="81"/>
      <c r="FN6" s="81"/>
      <c r="FO6" s="81"/>
      <c r="FP6" s="81"/>
      <c r="FQ6" s="81"/>
      <c r="FR6" s="81"/>
      <c r="FS6" s="81"/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81"/>
      <c r="GF6" s="81"/>
      <c r="GG6" s="81"/>
      <c r="GH6" s="81"/>
      <c r="GI6" s="81"/>
      <c r="GJ6" s="81"/>
      <c r="GK6" s="81"/>
      <c r="GL6" s="81"/>
      <c r="GM6" s="81"/>
      <c r="GN6" s="81"/>
      <c r="GO6" s="81"/>
      <c r="GP6" s="81"/>
      <c r="GQ6" s="81"/>
      <c r="GR6" s="81"/>
      <c r="GS6" s="81"/>
      <c r="GT6" s="81"/>
      <c r="GU6" s="81"/>
      <c r="GV6" s="81"/>
      <c r="GW6" s="81"/>
      <c r="GX6" s="81"/>
      <c r="GY6" s="81"/>
      <c r="GZ6" s="81"/>
      <c r="HA6" s="81"/>
      <c r="HB6" s="81"/>
      <c r="HC6" s="81"/>
      <c r="HD6" s="81"/>
      <c r="HE6" s="81"/>
      <c r="HF6" s="81"/>
      <c r="HG6" s="81"/>
      <c r="HH6" s="81"/>
      <c r="HI6" s="81"/>
      <c r="HJ6" s="81"/>
      <c r="HK6" s="81"/>
      <c r="HL6" s="81"/>
      <c r="HM6" s="81"/>
      <c r="HN6" s="81"/>
      <c r="HO6" s="81"/>
      <c r="HP6" s="81"/>
      <c r="HQ6" s="81"/>
      <c r="HR6" s="81"/>
      <c r="HS6" s="81"/>
      <c r="HT6" s="81"/>
      <c r="HU6" s="81"/>
      <c r="HV6" s="81"/>
      <c r="HW6" s="81"/>
      <c r="HX6" s="81"/>
      <c r="HY6" s="81"/>
      <c r="HZ6" s="81"/>
      <c r="IA6" s="81"/>
      <c r="IB6" s="81"/>
      <c r="IC6" s="81"/>
      <c r="ID6" s="81"/>
      <c r="IE6" s="81"/>
      <c r="IF6" s="81"/>
      <c r="IG6" s="81"/>
    </row>
    <row r="7" spans="1:241" s="82" customFormat="1" ht="20.25" customHeight="1">
      <c r="A7" s="87"/>
      <c r="B7" s="1065"/>
      <c r="C7" s="1068"/>
      <c r="D7" s="590" t="s">
        <v>11</v>
      </c>
      <c r="E7" s="591" t="s">
        <v>8</v>
      </c>
      <c r="F7" s="590" t="s">
        <v>11</v>
      </c>
      <c r="G7" s="591" t="s">
        <v>8</v>
      </c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81"/>
      <c r="DZ7" s="81"/>
      <c r="EA7" s="81"/>
      <c r="EB7" s="81"/>
      <c r="EC7" s="81"/>
      <c r="ED7" s="81"/>
      <c r="EE7" s="81"/>
      <c r="EF7" s="81"/>
      <c r="EG7" s="81"/>
      <c r="EH7" s="81"/>
      <c r="EI7" s="81"/>
      <c r="EJ7" s="81"/>
      <c r="EK7" s="81"/>
      <c r="EL7" s="81"/>
      <c r="EM7" s="81"/>
      <c r="EN7" s="81"/>
      <c r="EO7" s="81"/>
      <c r="EP7" s="81"/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  <c r="FF7" s="81"/>
      <c r="FG7" s="81"/>
      <c r="FH7" s="81"/>
      <c r="FI7" s="81"/>
      <c r="FJ7" s="81"/>
      <c r="FK7" s="81"/>
      <c r="FL7" s="81"/>
      <c r="FM7" s="81"/>
      <c r="FN7" s="81"/>
      <c r="FO7" s="81"/>
      <c r="FP7" s="81"/>
      <c r="FQ7" s="81"/>
      <c r="FR7" s="81"/>
      <c r="FS7" s="81"/>
      <c r="FT7" s="81"/>
      <c r="FU7" s="81"/>
      <c r="FV7" s="81"/>
      <c r="FW7" s="81"/>
      <c r="FX7" s="81"/>
      <c r="FY7" s="81"/>
      <c r="FZ7" s="81"/>
      <c r="GA7" s="81"/>
      <c r="GB7" s="81"/>
      <c r="GC7" s="81"/>
      <c r="GD7" s="81"/>
      <c r="GE7" s="81"/>
      <c r="GF7" s="81"/>
      <c r="GG7" s="81"/>
      <c r="GH7" s="81"/>
      <c r="GI7" s="81"/>
      <c r="GJ7" s="81"/>
      <c r="GK7" s="81"/>
      <c r="GL7" s="81"/>
      <c r="GM7" s="81"/>
      <c r="GN7" s="81"/>
      <c r="GO7" s="81"/>
      <c r="GP7" s="81"/>
      <c r="GQ7" s="81"/>
      <c r="GR7" s="81"/>
      <c r="GS7" s="81"/>
      <c r="GT7" s="81"/>
      <c r="GU7" s="81"/>
      <c r="GV7" s="81"/>
      <c r="GW7" s="81"/>
      <c r="GX7" s="81"/>
      <c r="GY7" s="81"/>
      <c r="GZ7" s="81"/>
      <c r="HA7" s="81"/>
      <c r="HB7" s="81"/>
      <c r="HC7" s="81"/>
      <c r="HD7" s="81"/>
      <c r="HE7" s="81"/>
      <c r="HF7" s="81"/>
      <c r="HG7" s="81"/>
      <c r="HH7" s="81"/>
      <c r="HI7" s="81"/>
      <c r="HJ7" s="81"/>
      <c r="HK7" s="81"/>
      <c r="HL7" s="81"/>
      <c r="HM7" s="81"/>
      <c r="HN7" s="81"/>
      <c r="HO7" s="81"/>
      <c r="HP7" s="81"/>
      <c r="HQ7" s="81"/>
      <c r="HR7" s="81"/>
      <c r="HS7" s="81"/>
      <c r="HT7" s="81"/>
      <c r="HU7" s="81"/>
      <c r="HV7" s="81"/>
      <c r="HW7" s="81"/>
      <c r="HX7" s="81"/>
      <c r="HY7" s="81"/>
      <c r="HZ7" s="81"/>
      <c r="IA7" s="81"/>
      <c r="IB7" s="81"/>
      <c r="IC7" s="81"/>
      <c r="ID7" s="81"/>
      <c r="IE7" s="81"/>
      <c r="IF7" s="81"/>
      <c r="IG7" s="81"/>
    </row>
    <row r="8" spans="1:241" s="83" customFormat="1" ht="28.5" customHeight="1">
      <c r="A8" s="88"/>
      <c r="B8" s="769" t="s">
        <v>130</v>
      </c>
      <c r="C8" s="770">
        <v>71747.590909090912</v>
      </c>
      <c r="D8" s="594">
        <v>840.39090909091465</v>
      </c>
      <c r="E8" s="772">
        <v>1.1851982719539356E-2</v>
      </c>
      <c r="F8" s="594">
        <v>1534.7337662338105</v>
      </c>
      <c r="G8" s="595">
        <v>2.1858301010471592E-2</v>
      </c>
    </row>
    <row r="9" spans="1:241" s="83" customFormat="1" ht="24.95" customHeight="1">
      <c r="A9" s="88"/>
      <c r="B9" s="769" t="s">
        <v>131</v>
      </c>
      <c r="C9" s="770">
        <v>18943.31818181818</v>
      </c>
      <c r="D9" s="594">
        <v>-147.13181818182056</v>
      </c>
      <c r="E9" s="595">
        <v>-7.7070900990715563E-3</v>
      </c>
      <c r="F9" s="594">
        <v>-416.34848484852046</v>
      </c>
      <c r="G9" s="595">
        <v>-2.1505973838143899E-2</v>
      </c>
    </row>
    <row r="10" spans="1:241" s="83" customFormat="1" ht="27.2" customHeight="1">
      <c r="A10" s="88"/>
      <c r="B10" s="769" t="s">
        <v>132</v>
      </c>
      <c r="C10" s="770">
        <v>1843318.0454545454</v>
      </c>
      <c r="D10" s="594">
        <v>-18404.704545454588</v>
      </c>
      <c r="E10" s="595">
        <v>-9.8858460774863266E-3</v>
      </c>
      <c r="F10" s="594">
        <v>1251.2835497853812</v>
      </c>
      <c r="G10" s="595">
        <v>6.7928241020509539E-4</v>
      </c>
    </row>
    <row r="11" spans="1:241" s="83" customFormat="1" ht="30.95" customHeight="1">
      <c r="A11" s="88"/>
      <c r="B11" s="769" t="s">
        <v>133</v>
      </c>
      <c r="C11" s="770">
        <v>34150.13636363636</v>
      </c>
      <c r="D11" s="594">
        <v>-95.163636363642581</v>
      </c>
      <c r="E11" s="595">
        <v>-2.7788816673716132E-3</v>
      </c>
      <c r="F11" s="594">
        <v>-848.95887445884</v>
      </c>
      <c r="G11" s="595">
        <v>-2.4256594882909432E-2</v>
      </c>
    </row>
    <row r="12" spans="1:241" s="83" customFormat="1" ht="35.85" customHeight="1">
      <c r="A12" s="88"/>
      <c r="B12" s="769" t="s">
        <v>134</v>
      </c>
      <c r="C12" s="770">
        <v>142818.72727272726</v>
      </c>
      <c r="D12" s="594">
        <v>-46.572727272723569</v>
      </c>
      <c r="E12" s="595">
        <v>-3.2599047685288873E-4</v>
      </c>
      <c r="F12" s="594">
        <v>2408.8701298702508</v>
      </c>
      <c r="G12" s="595">
        <v>1.7155990176810798E-2</v>
      </c>
    </row>
    <row r="13" spans="1:241" s="83" customFormat="1" ht="26.25" customHeight="1">
      <c r="A13" s="88"/>
      <c r="B13" s="769" t="s">
        <v>84</v>
      </c>
      <c r="C13" s="770">
        <v>838898.27272727271</v>
      </c>
      <c r="D13" s="594">
        <v>-39817.827272727271</v>
      </c>
      <c r="E13" s="595">
        <v>-4.5313642566384371E-2</v>
      </c>
      <c r="F13" s="594">
        <v>-33081.632034632261</v>
      </c>
      <c r="G13" s="595">
        <v>-3.793852570910472E-2</v>
      </c>
    </row>
    <row r="14" spans="1:241" s="83" customFormat="1" ht="30.95" customHeight="1">
      <c r="A14" s="88"/>
      <c r="B14" s="769" t="s">
        <v>155</v>
      </c>
      <c r="C14" s="770">
        <v>2404802.2727272729</v>
      </c>
      <c r="D14" s="594">
        <v>-30988.777272726875</v>
      </c>
      <c r="E14" s="595">
        <v>-1.2722264199438116E-2</v>
      </c>
      <c r="F14" s="594">
        <v>-6135.9653679672629</v>
      </c>
      <c r="G14" s="595">
        <v>-2.5450529055505156E-3</v>
      </c>
    </row>
    <row r="15" spans="1:241" s="83" customFormat="1" ht="26.25" customHeight="1">
      <c r="A15" s="88"/>
      <c r="B15" s="769" t="s">
        <v>135</v>
      </c>
      <c r="C15" s="770">
        <v>720481.04545454541</v>
      </c>
      <c r="D15" s="594">
        <v>-10568.954545454588</v>
      </c>
      <c r="E15" s="595">
        <v>-1.4457225286169995E-2</v>
      </c>
      <c r="F15" s="594">
        <v>2409.1406926404452</v>
      </c>
      <c r="G15" s="595">
        <v>3.3550131632558156E-3</v>
      </c>
    </row>
    <row r="16" spans="1:241" s="83" customFormat="1" ht="25.5" customHeight="1">
      <c r="A16" s="88"/>
      <c r="B16" s="769" t="s">
        <v>136</v>
      </c>
      <c r="C16" s="770">
        <v>1182451.3181818181</v>
      </c>
      <c r="D16" s="594">
        <v>-60228.581818181789</v>
      </c>
      <c r="E16" s="595">
        <v>-4.8466690270102419E-2</v>
      </c>
      <c r="F16" s="594">
        <v>-70315.634199131979</v>
      </c>
      <c r="G16" s="595">
        <v>-5.6128263972396009E-2</v>
      </c>
    </row>
    <row r="17" spans="1:7" s="83" customFormat="1" ht="25.5" customHeight="1">
      <c r="A17" s="88"/>
      <c r="B17" s="769" t="s">
        <v>137</v>
      </c>
      <c r="C17" s="770">
        <v>507535.40909090912</v>
      </c>
      <c r="D17" s="594">
        <v>-2314.5909090908826</v>
      </c>
      <c r="E17" s="595">
        <v>-4.5397487674627701E-3</v>
      </c>
      <c r="F17" s="594">
        <v>16687.599567099125</v>
      </c>
      <c r="G17" s="595">
        <v>3.3997502368989574E-2</v>
      </c>
    </row>
    <row r="18" spans="1:7" s="83" customFormat="1" ht="26.25" customHeight="1">
      <c r="A18" s="88"/>
      <c r="B18" s="769" t="s">
        <v>146</v>
      </c>
      <c r="C18" s="770">
        <v>320951.31818181818</v>
      </c>
      <c r="D18" s="594">
        <v>-237.68181818182347</v>
      </c>
      <c r="E18" s="595">
        <v>-7.4000609666524664E-4</v>
      </c>
      <c r="F18" s="594">
        <v>-2572.5865800868487</v>
      </c>
      <c r="G18" s="595">
        <v>-7.951766599689547E-3</v>
      </c>
    </row>
    <row r="19" spans="1:7" s="83" customFormat="1" ht="28.5" customHeight="1">
      <c r="A19" s="88"/>
      <c r="B19" s="769" t="s">
        <v>138</v>
      </c>
      <c r="C19" s="770">
        <v>97511.227272727279</v>
      </c>
      <c r="D19" s="594">
        <v>-935.12272727272648</v>
      </c>
      <c r="E19" s="595">
        <v>-9.4988054638158737E-3</v>
      </c>
      <c r="F19" s="594">
        <v>203.03679653677682</v>
      </c>
      <c r="G19" s="595">
        <v>2.0865334720869821E-3</v>
      </c>
    </row>
    <row r="20" spans="1:7" s="83" customFormat="1" ht="30.95" customHeight="1">
      <c r="A20" s="88"/>
      <c r="B20" s="769" t="s">
        <v>147</v>
      </c>
      <c r="C20" s="770">
        <v>764879.95454545459</v>
      </c>
      <c r="D20" s="594">
        <v>-8272.7454545453656</v>
      </c>
      <c r="E20" s="595">
        <v>-1.0700014957647275E-2</v>
      </c>
      <c r="F20" s="594">
        <v>15993.335497835535</v>
      </c>
      <c r="G20" s="595">
        <v>2.1356150705663213E-2</v>
      </c>
    </row>
    <row r="21" spans="1:7" s="83" customFormat="1" ht="32.450000000000003" customHeight="1">
      <c r="A21" s="88"/>
      <c r="B21" s="769" t="s">
        <v>148</v>
      </c>
      <c r="C21" s="770">
        <v>1265206.5909090908</v>
      </c>
      <c r="D21" s="594">
        <v>-39568.309090909082</v>
      </c>
      <c r="E21" s="595">
        <v>-3.032577427026617E-2</v>
      </c>
      <c r="F21" s="594">
        <v>-19298.313852809137</v>
      </c>
      <c r="G21" s="595">
        <v>-1.5023931618529995E-2</v>
      </c>
    </row>
    <row r="22" spans="1:7" s="83" customFormat="1" ht="30.95" customHeight="1">
      <c r="A22" s="88"/>
      <c r="B22" s="769" t="s">
        <v>149</v>
      </c>
      <c r="C22" s="770">
        <v>1108352.1818181819</v>
      </c>
      <c r="D22" s="594">
        <v>-4101.9681818180252</v>
      </c>
      <c r="E22" s="595">
        <v>-3.6873143776918749E-3</v>
      </c>
      <c r="F22" s="594">
        <v>8517.3722943719476</v>
      </c>
      <c r="G22" s="595">
        <v>7.7442286974529484E-3</v>
      </c>
    </row>
    <row r="23" spans="1:7" s="83" customFormat="1" ht="25.5" customHeight="1">
      <c r="A23" s="88"/>
      <c r="B23" s="769" t="s">
        <v>139</v>
      </c>
      <c r="C23" s="770">
        <v>986505.27272727271</v>
      </c>
      <c r="D23" s="594">
        <v>-15255.27727272734</v>
      </c>
      <c r="E23" s="595">
        <v>-1.5228466795510487E-2</v>
      </c>
      <c r="F23" s="594">
        <v>10463.367965367739</v>
      </c>
      <c r="G23" s="595">
        <v>1.0720203624781988E-2</v>
      </c>
    </row>
    <row r="24" spans="1:7" s="83" customFormat="1" ht="30.95" customHeight="1">
      <c r="A24" s="88"/>
      <c r="B24" s="769" t="s">
        <v>150</v>
      </c>
      <c r="C24" s="770">
        <v>1613922.2272727273</v>
      </c>
      <c r="D24" s="594">
        <v>11767.077272727154</v>
      </c>
      <c r="E24" s="595">
        <v>7.3445304424650804E-3</v>
      </c>
      <c r="F24" s="594">
        <v>96684.655844153604</v>
      </c>
      <c r="G24" s="595">
        <v>6.3724137646498535E-2</v>
      </c>
    </row>
    <row r="25" spans="1:7" s="83" customFormat="1" ht="30.95" customHeight="1">
      <c r="A25" s="88"/>
      <c r="B25" s="769" t="s">
        <v>151</v>
      </c>
      <c r="C25" s="770">
        <v>259227.90909090909</v>
      </c>
      <c r="D25" s="594">
        <v>-14141.190909090888</v>
      </c>
      <c r="E25" s="595">
        <v>-5.1729295334004055E-2</v>
      </c>
      <c r="F25" s="594">
        <v>-5845.281385281909</v>
      </c>
      <c r="G25" s="595">
        <v>-2.2051575169790505E-2</v>
      </c>
    </row>
    <row r="26" spans="1:7" s="83" customFormat="1" ht="25.5" customHeight="1">
      <c r="A26" s="88"/>
      <c r="B26" s="769" t="s">
        <v>140</v>
      </c>
      <c r="C26" s="770">
        <v>321121.68181818182</v>
      </c>
      <c r="D26" s="594">
        <v>-7988.6181818181649</v>
      </c>
      <c r="E26" s="595">
        <v>-2.4273376378126654E-2</v>
      </c>
      <c r="F26" s="594">
        <v>-9518.6038961041486</v>
      </c>
      <c r="G26" s="595">
        <v>-2.8788397262423771E-2</v>
      </c>
    </row>
    <row r="27" spans="1:7" s="83" customFormat="1" ht="53.45" customHeight="1">
      <c r="A27" s="88"/>
      <c r="B27" s="769" t="s">
        <v>141</v>
      </c>
      <c r="C27" s="770">
        <v>41531.090909090912</v>
      </c>
      <c r="D27" s="594">
        <v>-21.259090909086808</v>
      </c>
      <c r="E27" s="595">
        <v>-5.1162186757391925E-4</v>
      </c>
      <c r="F27" s="594">
        <v>-782.52813852818508</v>
      </c>
      <c r="G27" s="595">
        <v>-1.8493528942715609E-2</v>
      </c>
    </row>
    <row r="28" spans="1:7" s="83" customFormat="1" ht="30.95" customHeight="1">
      <c r="A28" s="88"/>
      <c r="B28" s="769" t="s">
        <v>142</v>
      </c>
      <c r="C28" s="770">
        <v>3254.7727272727275</v>
      </c>
      <c r="D28" s="594">
        <v>-102.87727272727261</v>
      </c>
      <c r="E28" s="595">
        <v>-3.0639665458660814E-2</v>
      </c>
      <c r="F28" s="594">
        <v>-82.179653679652347</v>
      </c>
      <c r="G28" s="595">
        <v>-2.4627158046587994E-2</v>
      </c>
    </row>
    <row r="29" spans="1:7" s="84" customFormat="1" ht="23.85" customHeight="1">
      <c r="A29" s="89"/>
      <c r="B29" s="773" t="s">
        <v>207</v>
      </c>
      <c r="C29" s="777">
        <v>14547610.363636363</v>
      </c>
      <c r="D29" s="597">
        <v>-240629.8863636367</v>
      </c>
      <c r="E29" s="598">
        <v>-1.6271705239819689E-2</v>
      </c>
      <c r="F29" s="597">
        <v>7255.3636363632977</v>
      </c>
      <c r="G29" s="598">
        <v>4.9898118968649818E-4</v>
      </c>
    </row>
    <row r="30" spans="1:7" ht="6" customHeight="1">
      <c r="B30" s="778"/>
      <c r="C30" s="606"/>
      <c r="D30" s="606"/>
      <c r="E30" s="606"/>
      <c r="F30" s="606"/>
      <c r="G30" s="607"/>
    </row>
    <row r="31" spans="1:7" s="83" customFormat="1" ht="22.7" customHeight="1">
      <c r="A31" s="88"/>
      <c r="B31" s="779" t="s">
        <v>208</v>
      </c>
      <c r="C31" s="593">
        <v>749381.636363636</v>
      </c>
      <c r="D31" s="594">
        <v>2642.2863636360271</v>
      </c>
      <c r="E31" s="595">
        <v>3.5384319356359661E-3</v>
      </c>
      <c r="F31" s="594">
        <v>-25430.50363636401</v>
      </c>
      <c r="G31" s="595">
        <v>-3.2821509012964101E-2</v>
      </c>
    </row>
    <row r="32" spans="1:7" s="83" customFormat="1" ht="21.6" hidden="1" customHeight="1">
      <c r="A32" s="88"/>
      <c r="B32" s="779"/>
      <c r="C32" s="593"/>
      <c r="D32" s="594"/>
      <c r="E32" s="595"/>
      <c r="F32" s="594"/>
      <c r="G32" s="604"/>
    </row>
    <row r="33" spans="1:9" s="83" customFormat="1" ht="22.7" customHeight="1">
      <c r="A33" s="88"/>
      <c r="B33" s="779" t="s">
        <v>209</v>
      </c>
      <c r="C33" s="593">
        <v>393357.545454545</v>
      </c>
      <c r="D33" s="594">
        <v>-813.55454545497196</v>
      </c>
      <c r="E33" s="595">
        <v>-2.0639629477020582E-3</v>
      </c>
      <c r="F33" s="594">
        <v>-14985.024545455002</v>
      </c>
      <c r="G33" s="595">
        <v>-3.6697189189593971E-2</v>
      </c>
    </row>
    <row r="34" spans="1:9" s="84" customFormat="1" ht="24.95" customHeight="1">
      <c r="A34" s="89"/>
      <c r="B34" s="773" t="s">
        <v>210</v>
      </c>
      <c r="C34" s="605">
        <v>15690349.545454545</v>
      </c>
      <c r="D34" s="597">
        <v>-238801.15454545431</v>
      </c>
      <c r="E34" s="598">
        <v>-1.4991455542287868E-2</v>
      </c>
      <c r="F34" s="597">
        <v>-33160.164545455948</v>
      </c>
      <c r="G34" s="598">
        <v>-2.1089543719597925E-3</v>
      </c>
    </row>
    <row r="35" spans="1:9" ht="39.6" customHeight="1">
      <c r="B35" s="1072"/>
      <c r="C35" s="1072"/>
      <c r="D35" s="1072"/>
      <c r="E35" s="1072"/>
      <c r="F35" s="1072"/>
      <c r="G35" s="1072"/>
    </row>
    <row r="36" spans="1:9" s="101" customFormat="1" ht="21.95" customHeight="1">
      <c r="A36" s="100"/>
      <c r="B36" s="802"/>
      <c r="C36" s="802"/>
      <c r="D36" s="802"/>
      <c r="E36" s="802"/>
      <c r="F36" s="802"/>
      <c r="G36" s="802"/>
      <c r="H36" s="802"/>
      <c r="I36" s="802"/>
    </row>
    <row r="37" spans="1:9">
      <c r="B37"/>
      <c r="C37"/>
      <c r="D37"/>
      <c r="E37"/>
      <c r="F37"/>
      <c r="G37"/>
      <c r="H37"/>
      <c r="I37"/>
    </row>
    <row r="38" spans="1:9">
      <c r="B38"/>
      <c r="C38"/>
      <c r="D38"/>
      <c r="E38"/>
      <c r="F38"/>
      <c r="G38"/>
      <c r="H38"/>
      <c r="I38"/>
    </row>
    <row r="39" spans="1:9">
      <c r="B39"/>
      <c r="C39"/>
      <c r="D39"/>
      <c r="E39"/>
      <c r="F39"/>
      <c r="G39"/>
      <c r="H39"/>
      <c r="I39"/>
    </row>
    <row r="40" spans="1:9" ht="21.95" customHeight="1">
      <c r="B40" s="753"/>
      <c r="C40" s="753"/>
      <c r="D40" s="753"/>
      <c r="E40" s="753"/>
      <c r="F40" s="753"/>
      <c r="G40" s="753"/>
      <c r="H40" s="753"/>
      <c r="I40" s="753"/>
    </row>
    <row r="41" spans="1:9" ht="11.45" customHeight="1">
      <c r="B41" s="753"/>
      <c r="C41" s="753"/>
      <c r="D41" s="753"/>
      <c r="E41" s="753"/>
      <c r="F41" s="753"/>
      <c r="G41" s="753"/>
      <c r="H41" s="753"/>
      <c r="I41" s="753"/>
    </row>
    <row r="42" spans="1:9">
      <c r="B42" s="753"/>
      <c r="C42" s="601"/>
    </row>
    <row r="43" spans="1:9" ht="35.25" customHeight="1">
      <c r="C43" s="587"/>
      <c r="D43" s="587"/>
      <c r="E43" s="587"/>
      <c r="F43" s="587"/>
      <c r="G43" s="587"/>
    </row>
    <row r="44" spans="1:9" ht="14.1" hidden="1" customHeight="1">
      <c r="B44" s="1078" t="s">
        <v>127</v>
      </c>
      <c r="C44" s="1066" t="str">
        <f>$C$5</f>
        <v>MARZO
2020</v>
      </c>
      <c r="D44" s="1063" t="s">
        <v>128</v>
      </c>
      <c r="E44" s="1073"/>
    </row>
    <row r="45" spans="1:9" hidden="1">
      <c r="B45" s="1079"/>
      <c r="C45" s="1076"/>
      <c r="D45" s="1074"/>
      <c r="E45" s="1075"/>
    </row>
    <row r="46" spans="1:9" hidden="1">
      <c r="B46" s="1080"/>
      <c r="C46" s="1077"/>
      <c r="D46" s="608" t="s">
        <v>7</v>
      </c>
      <c r="E46" s="609" t="s">
        <v>8</v>
      </c>
      <c r="F46" s="601"/>
    </row>
    <row r="47" spans="1:9" ht="27.95" hidden="1" customHeight="1">
      <c r="B47" s="773" t="s">
        <v>136</v>
      </c>
      <c r="C47" s="777">
        <v>1283483.7999999998</v>
      </c>
      <c r="D47" s="774">
        <v>73313.59999999986</v>
      </c>
      <c r="E47" s="595">
        <v>6.0581230640119665E-2</v>
      </c>
      <c r="F47" s="594">
        <v>40116.529999999795</v>
      </c>
      <c r="G47" s="595">
        <v>3.2264424975574357E-2</v>
      </c>
    </row>
    <row r="48" spans="1:9" ht="27.95" hidden="1" customHeight="1">
      <c r="B48" s="592" t="s">
        <v>84</v>
      </c>
      <c r="C48" s="593">
        <v>803701.98</v>
      </c>
      <c r="D48" s="771">
        <v>12932.579999999958</v>
      </c>
      <c r="E48" s="595">
        <v>1.6354426461114846E-2</v>
      </c>
      <c r="F48" s="594">
        <v>64354.880000000005</v>
      </c>
      <c r="G48" s="776">
        <v>8.7042851726881754E-2</v>
      </c>
    </row>
    <row r="49" spans="2:7" ht="27.95" hidden="1" customHeight="1">
      <c r="B49" s="592" t="s">
        <v>148</v>
      </c>
      <c r="C49" s="593">
        <v>1267822.0099999998</v>
      </c>
      <c r="D49" s="594">
        <v>12896.909999999683</v>
      </c>
      <c r="E49" s="595">
        <v>1.0277035657346945E-2</v>
      </c>
      <c r="F49" s="594">
        <v>55449.099999999627</v>
      </c>
      <c r="G49" s="772">
        <v>4.5736010383141679E-2</v>
      </c>
    </row>
    <row r="50" spans="2:7" ht="27.95" hidden="1" customHeight="1">
      <c r="B50" s="592" t="s">
        <v>155</v>
      </c>
      <c r="C50" s="593">
        <v>2378582.7999999998</v>
      </c>
      <c r="D50" s="594">
        <v>10940.849999999627</v>
      </c>
      <c r="E50" s="595">
        <v>4.6209900952294269E-3</v>
      </c>
      <c r="F50" s="594">
        <v>55752.35999999987</v>
      </c>
      <c r="G50" s="772">
        <v>2.400190691491022E-2</v>
      </c>
    </row>
    <row r="51" spans="2:7" ht="27.95" hidden="1" customHeight="1">
      <c r="B51" s="592" t="s">
        <v>135</v>
      </c>
      <c r="C51" s="593">
        <v>690298.64</v>
      </c>
      <c r="D51" s="594">
        <v>6604.3400000000838</v>
      </c>
      <c r="E51" s="595">
        <v>9.6597850823094689E-3</v>
      </c>
      <c r="F51" s="594">
        <v>36175.390000000014</v>
      </c>
      <c r="G51" s="772">
        <v>5.5303629705869772E-2</v>
      </c>
    </row>
    <row r="52" spans="2:7" ht="33.75" hidden="1" customHeight="1">
      <c r="B52" s="592" t="s">
        <v>147</v>
      </c>
      <c r="C52" s="593">
        <v>721255.82000000007</v>
      </c>
      <c r="D52" s="594">
        <v>5099.1199999999953</v>
      </c>
      <c r="E52" s="775">
        <v>7.1201177060831178E-3</v>
      </c>
      <c r="F52" s="594">
        <v>26885.450000000186</v>
      </c>
      <c r="G52" s="772">
        <v>3.8719178066310977E-2</v>
      </c>
    </row>
    <row r="53" spans="2:7" ht="32.25" hidden="1" customHeight="1">
      <c r="B53" s="592" t="s">
        <v>132</v>
      </c>
      <c r="C53" s="593">
        <v>1802487.41</v>
      </c>
      <c r="D53" s="594">
        <v>4207.510000000475</v>
      </c>
      <c r="E53" s="595">
        <v>2.3397414384715987E-3</v>
      </c>
      <c r="F53" s="594">
        <v>62521.289999999339</v>
      </c>
      <c r="G53" s="776">
        <v>3.5932475512798767E-2</v>
      </c>
    </row>
    <row r="54" spans="2:7" ht="27.95" hidden="1" customHeight="1">
      <c r="B54" s="592" t="s">
        <v>151</v>
      </c>
      <c r="C54" s="593">
        <v>254576.04</v>
      </c>
      <c r="D54" s="594">
        <v>3254.640000000014</v>
      </c>
      <c r="E54" s="595">
        <v>1.2950110893859446E-2</v>
      </c>
      <c r="F54" s="594">
        <v>13738.720000000001</v>
      </c>
      <c r="G54" s="595">
        <v>5.7045643922627898E-2</v>
      </c>
    </row>
    <row r="55" spans="2:7" ht="27.95" hidden="1" customHeight="1">
      <c r="B55" s="769" t="s">
        <v>140</v>
      </c>
      <c r="C55" s="770">
        <v>326992.27</v>
      </c>
      <c r="D55" s="771">
        <v>3177.6700000000419</v>
      </c>
      <c r="E55" s="772">
        <v>9.8132388101093149E-3</v>
      </c>
      <c r="F55" s="594">
        <v>8899.8400000000256</v>
      </c>
      <c r="G55" s="776">
        <v>2.7978785914521742E-2</v>
      </c>
    </row>
    <row r="56" spans="2:7" ht="27.95" hidden="1" customHeight="1">
      <c r="B56" s="769" t="s">
        <v>137</v>
      </c>
      <c r="C56" s="770">
        <v>454868.26</v>
      </c>
      <c r="D56" s="771">
        <v>2141.3099999999977</v>
      </c>
      <c r="E56" s="595">
        <v>4.7298045764672114E-3</v>
      </c>
      <c r="F56" s="594">
        <v>26964.010000000009</v>
      </c>
      <c r="G56" s="595">
        <v>6.301412056552369E-2</v>
      </c>
    </row>
    <row r="57" spans="2:7" ht="27.95" hidden="1" customHeight="1">
      <c r="B57" s="592" t="s">
        <v>150</v>
      </c>
      <c r="C57" s="593">
        <v>1460903.32</v>
      </c>
      <c r="D57" s="771">
        <v>1880.8200000000652</v>
      </c>
      <c r="E57" s="595">
        <v>1.2890959529412438E-3</v>
      </c>
      <c r="F57" s="594">
        <v>53594.620000000112</v>
      </c>
      <c r="G57" s="604">
        <v>3.8083058820001625E-2</v>
      </c>
    </row>
    <row r="58" spans="2:7" ht="27.95" hidden="1" customHeight="1">
      <c r="B58" s="592" t="s">
        <v>130</v>
      </c>
      <c r="C58" s="593">
        <v>64119.6</v>
      </c>
      <c r="D58" s="771">
        <v>1498.9000000000015</v>
      </c>
      <c r="E58" s="595">
        <v>2.3936174459883164E-2</v>
      </c>
      <c r="F58" s="594">
        <v>4349.6199999999953</v>
      </c>
      <c r="G58" s="772">
        <v>7.2772652759796719E-2</v>
      </c>
    </row>
    <row r="59" spans="2:7" ht="27.95" hidden="1" customHeight="1">
      <c r="B59" s="592" t="s">
        <v>138</v>
      </c>
      <c r="C59" s="593">
        <v>91770.38</v>
      </c>
      <c r="D59" s="594">
        <v>1144.1300000000047</v>
      </c>
      <c r="E59" s="595">
        <v>1.2624708624708658E-2</v>
      </c>
      <c r="F59" s="594">
        <v>4261.2700000000041</v>
      </c>
      <c r="G59" s="776">
        <v>4.869515870976171E-2</v>
      </c>
    </row>
    <row r="60" spans="2:7" ht="27.95" hidden="1" customHeight="1">
      <c r="B60" s="592" t="s">
        <v>134</v>
      </c>
      <c r="C60" s="593">
        <v>136394.88</v>
      </c>
      <c r="D60" s="780">
        <v>843.88000000003376</v>
      </c>
      <c r="E60" s="595">
        <v>6.2255534817157177E-3</v>
      </c>
      <c r="F60" s="594">
        <v>2910.7299999999814</v>
      </c>
      <c r="G60" s="595">
        <v>2.1805809903272966E-2</v>
      </c>
    </row>
    <row r="61" spans="2:7" ht="27.95" hidden="1" customHeight="1">
      <c r="B61" s="592" t="s">
        <v>139</v>
      </c>
      <c r="C61" s="593">
        <v>932790.9</v>
      </c>
      <c r="D61" s="594">
        <v>470.05000000004657</v>
      </c>
      <c r="E61" s="595">
        <v>5.0417192750762396E-4</v>
      </c>
      <c r="F61" s="774">
        <v>67824.680000000051</v>
      </c>
      <c r="G61" s="772">
        <v>7.8413096872153032E-2</v>
      </c>
    </row>
    <row r="62" spans="2:7" ht="27.95" hidden="1" customHeight="1">
      <c r="B62" s="592" t="s">
        <v>133</v>
      </c>
      <c r="C62" s="593">
        <v>36039.85</v>
      </c>
      <c r="D62" s="594">
        <v>208.75</v>
      </c>
      <c r="E62" s="595">
        <v>5.8259445007269317E-3</v>
      </c>
      <c r="F62" s="594">
        <v>-278.81000000000495</v>
      </c>
      <c r="G62" s="776">
        <v>-7.676770012990719E-3</v>
      </c>
    </row>
    <row r="63" spans="2:7" ht="27.95" hidden="1" customHeight="1">
      <c r="B63" s="769" t="s">
        <v>131</v>
      </c>
      <c r="C63" s="770">
        <v>18800.5</v>
      </c>
      <c r="D63" s="771">
        <v>188.29999999999927</v>
      </c>
      <c r="E63" s="595">
        <v>1.0117020019127176E-2</v>
      </c>
      <c r="F63" s="771">
        <v>364.63000000000102</v>
      </c>
      <c r="G63" s="776">
        <v>1.9778290907887852E-2</v>
      </c>
    </row>
    <row r="64" spans="2:7" ht="41.85" hidden="1" customHeight="1">
      <c r="B64" s="592" t="s">
        <v>141</v>
      </c>
      <c r="C64" s="593">
        <v>43385.42</v>
      </c>
      <c r="D64" s="594">
        <v>45.119999999995343</v>
      </c>
      <c r="E64" s="595">
        <v>1.0410633982689266E-3</v>
      </c>
      <c r="F64" s="594">
        <v>-913.63000000000466</v>
      </c>
      <c r="G64" s="776">
        <v>-2.0624144310092518E-2</v>
      </c>
    </row>
    <row r="65" spans="2:7" ht="27.95" hidden="1" customHeight="1">
      <c r="B65" s="592"/>
      <c r="C65" s="593"/>
      <c r="D65" s="594">
        <v>0</v>
      </c>
      <c r="E65" s="595"/>
      <c r="F65" s="594"/>
      <c r="G65" s="776"/>
    </row>
    <row r="66" spans="2:7" ht="27.95" hidden="1" customHeight="1">
      <c r="B66" s="592" t="s">
        <v>146</v>
      </c>
      <c r="C66" s="593">
        <v>320548.89</v>
      </c>
      <c r="D66" s="594">
        <v>-487.60999999998603</v>
      </c>
      <c r="E66" s="595">
        <v>-1.518861562470275E-3</v>
      </c>
      <c r="F66" s="594">
        <v>-450.81999999994878</v>
      </c>
      <c r="G66" s="772">
        <v>-1.4044249448074142E-3</v>
      </c>
    </row>
    <row r="67" spans="2:7" ht="27.95" hidden="1" customHeight="1">
      <c r="B67" s="592" t="s">
        <v>149</v>
      </c>
      <c r="C67" s="593">
        <v>1070749.0900000001</v>
      </c>
      <c r="D67" s="594">
        <v>-1043.3599999998696</v>
      </c>
      <c r="E67" s="595">
        <v>-9.7347205608688814E-4</v>
      </c>
      <c r="F67" s="771">
        <v>20282.15000000014</v>
      </c>
      <c r="G67" s="775">
        <v>1.9307747086262594E-2</v>
      </c>
    </row>
    <row r="68" spans="2:7" ht="27.95" hidden="1" customHeight="1">
      <c r="B68" s="592"/>
      <c r="C68" s="593"/>
      <c r="D68" s="594"/>
      <c r="E68" s="595"/>
      <c r="F68" s="594"/>
      <c r="G68" s="772"/>
    </row>
    <row r="69" spans="2:7" ht="27.95" hidden="1" customHeight="1">
      <c r="B69" s="592"/>
      <c r="C69" s="593"/>
      <c r="D69" s="771"/>
      <c r="E69" s="595"/>
      <c r="F69" s="594"/>
      <c r="G69" s="772"/>
    </row>
    <row r="70" spans="2:7" hidden="1">
      <c r="B70" s="592"/>
      <c r="C70" s="593"/>
      <c r="D70" s="594"/>
      <c r="E70" s="595"/>
      <c r="F70" s="594"/>
      <c r="G70" s="772"/>
    </row>
    <row r="71" spans="2:7" hidden="1">
      <c r="B71" s="592"/>
      <c r="C71" s="593"/>
      <c r="D71" s="594"/>
      <c r="E71" s="772"/>
      <c r="F71" s="594"/>
      <c r="G71" s="595"/>
    </row>
    <row r="72" spans="2:7" hidden="1">
      <c r="B72" s="592"/>
      <c r="C72" s="593"/>
      <c r="D72" s="771"/>
      <c r="E72" s="595"/>
      <c r="F72" s="594"/>
      <c r="G72" s="772"/>
    </row>
    <row r="73" spans="2:7" hidden="1">
      <c r="B73" s="592"/>
      <c r="C73" s="593"/>
      <c r="D73" s="774"/>
      <c r="E73" s="595"/>
      <c r="F73" s="594"/>
      <c r="G73" s="772"/>
    </row>
    <row r="74" spans="2:7" hidden="1">
      <c r="B74" s="592"/>
      <c r="C74" s="593"/>
      <c r="D74" s="594"/>
      <c r="E74" s="595"/>
      <c r="F74" s="594"/>
      <c r="G74" s="772"/>
    </row>
    <row r="75" spans="2:7" hidden="1">
      <c r="B75" s="592"/>
      <c r="C75" s="593"/>
      <c r="D75" s="594"/>
      <c r="E75" s="595"/>
      <c r="F75" s="594"/>
      <c r="G75" s="776"/>
    </row>
    <row r="76" spans="2:7" hidden="1">
      <c r="B76" s="592"/>
      <c r="C76" s="593"/>
      <c r="D76" s="594"/>
      <c r="E76" s="595"/>
      <c r="F76" s="594"/>
      <c r="G76" s="772"/>
    </row>
    <row r="77" spans="2:7" hidden="1">
      <c r="B77" s="592"/>
      <c r="C77" s="593"/>
      <c r="D77" s="594"/>
      <c r="E77" s="772"/>
      <c r="F77" s="771"/>
      <c r="G77" s="595"/>
    </row>
    <row r="78" spans="2:7" hidden="1">
      <c r="B78" s="592"/>
      <c r="C78" s="593"/>
      <c r="D78" s="771"/>
      <c r="E78" s="595"/>
      <c r="F78" s="594"/>
      <c r="G78" s="776"/>
    </row>
    <row r="79" spans="2:7" hidden="1">
      <c r="B79" s="592"/>
      <c r="C79" s="593"/>
      <c r="D79" s="780"/>
      <c r="E79" s="595"/>
      <c r="F79" s="594"/>
      <c r="G79" s="776"/>
    </row>
    <row r="80" spans="2:7" hidden="1">
      <c r="B80" s="592"/>
      <c r="C80" s="593"/>
      <c r="D80" s="594"/>
      <c r="E80" s="595"/>
      <c r="F80" s="594"/>
      <c r="G80" s="776"/>
    </row>
    <row r="81" spans="2:7" hidden="1">
      <c r="B81" s="592"/>
      <c r="C81" s="593"/>
      <c r="D81" s="771"/>
      <c r="E81" s="595"/>
      <c r="F81" s="594"/>
      <c r="G81" s="772"/>
    </row>
    <row r="82" spans="2:7" hidden="1">
      <c r="B82" s="592"/>
      <c r="C82" s="593"/>
      <c r="D82" s="771"/>
      <c r="E82" s="595"/>
      <c r="F82" s="594"/>
      <c r="G82" s="595"/>
    </row>
    <row r="83" spans="2:7" hidden="1">
      <c r="B83" s="592"/>
      <c r="C83" s="593"/>
      <c r="D83" s="594"/>
      <c r="E83" s="595"/>
      <c r="F83" s="594"/>
      <c r="G83" s="772"/>
    </row>
    <row r="84" spans="2:7" hidden="1">
      <c r="B84" s="592"/>
      <c r="C84" s="593"/>
      <c r="D84" s="594"/>
      <c r="E84" s="595"/>
      <c r="F84" s="594"/>
      <c r="G84" s="772"/>
    </row>
    <row r="85" spans="2:7" hidden="1">
      <c r="B85" s="592"/>
      <c r="C85" s="593"/>
      <c r="D85" s="594"/>
      <c r="E85" s="595"/>
      <c r="F85" s="594"/>
      <c r="G85" s="772"/>
    </row>
    <row r="86" spans="2:7" hidden="1">
      <c r="B86" s="592"/>
      <c r="C86" s="593"/>
      <c r="D86" s="594"/>
      <c r="E86" s="595"/>
      <c r="F86" s="594"/>
      <c r="G86" s="604"/>
    </row>
    <row r="87" spans="2:7" ht="25.5" hidden="1">
      <c r="B87" s="592" t="s">
        <v>142</v>
      </c>
      <c r="C87" s="593">
        <v>3265.23</v>
      </c>
      <c r="D87" s="610">
        <v>11.679999999999836</v>
      </c>
      <c r="E87" s="595">
        <v>3.5899248513162618E-3</v>
      </c>
      <c r="F87" s="594">
        <v>52.070000000000164</v>
      </c>
      <c r="G87" s="595">
        <v>1.6205230987563768E-2</v>
      </c>
    </row>
    <row r="88" spans="2:7" ht="25.5" hidden="1">
      <c r="B88" s="592" t="s">
        <v>142</v>
      </c>
      <c r="C88" s="593">
        <v>3259.15</v>
      </c>
      <c r="D88" s="610">
        <v>48.200000000000273</v>
      </c>
      <c r="E88" s="595">
        <v>1.5011133776608343E-2</v>
      </c>
      <c r="F88" s="594">
        <v>79.650000000000091</v>
      </c>
      <c r="G88" s="595">
        <v>2.5051108664884358E-2</v>
      </c>
    </row>
    <row r="89" spans="2:7" hidden="1">
      <c r="B89" s="592"/>
      <c r="C89" s="593"/>
      <c r="D89" s="594"/>
      <c r="E89" s="595"/>
      <c r="F89" s="594"/>
      <c r="G89" s="595"/>
    </row>
    <row r="90" spans="2:7" hidden="1">
      <c r="B90" s="587" t="s">
        <v>207</v>
      </c>
      <c r="C90" s="588">
        <v>13895134.75</v>
      </c>
      <c r="D90" s="588">
        <v>87513.11999999918</v>
      </c>
      <c r="E90" s="588">
        <v>6.3380299913389226E-3</v>
      </c>
      <c r="F90" s="588">
        <v>603882.75</v>
      </c>
      <c r="G90" s="589">
        <v>4.5434602398630286E-2</v>
      </c>
    </row>
    <row r="91" spans="2:7" hidden="1">
      <c r="B91" s="587" t="s">
        <v>208</v>
      </c>
      <c r="C91" s="588">
        <v>764672.09</v>
      </c>
      <c r="D91" s="588">
        <v>-9406.0100000000093</v>
      </c>
      <c r="E91" s="588">
        <v>-1.2151241586604744E-2</v>
      </c>
      <c r="F91" s="588">
        <v>-1509.4300000000512</v>
      </c>
      <c r="G91" s="589">
        <v>-1.9700683984130718E-3</v>
      </c>
    </row>
    <row r="92" spans="2:7" hidden="1"/>
    <row r="93" spans="2:7" hidden="1">
      <c r="B93" s="587" t="s">
        <v>209</v>
      </c>
      <c r="C93" s="588">
        <v>427992.33</v>
      </c>
      <c r="D93" s="588">
        <v>1726.5800000000163</v>
      </c>
      <c r="E93" s="588">
        <v>4.050477900230165E-3</v>
      </c>
      <c r="F93" s="588">
        <v>-1905.0899999999674</v>
      </c>
      <c r="G93" s="589">
        <v>-4.4314990306291158E-3</v>
      </c>
    </row>
    <row r="94" spans="2:7" hidden="1">
      <c r="B94" s="587" t="s">
        <v>210</v>
      </c>
      <c r="C94" s="588">
        <v>14519795.65</v>
      </c>
      <c r="D94" s="588">
        <v>-31353.449999999255</v>
      </c>
      <c r="E94" s="588">
        <v>-2.1547061187078276E-3</v>
      </c>
      <c r="F94" s="588">
        <v>527147</v>
      </c>
      <c r="G94" s="589">
        <v>3.7673139173690418E-2</v>
      </c>
    </row>
    <row r="95" spans="2:7" hidden="1"/>
    <row r="96" spans="2:7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spans="1:1" hidden="1"/>
    <row r="162" spans="1:1" hidden="1"/>
    <row r="163" spans="1:1" hidden="1"/>
    <row r="164" spans="1:1" hidden="1"/>
    <row r="165" spans="1:1" hidden="1"/>
    <row r="166" spans="1:1" hidden="1"/>
    <row r="167" spans="1:1" hidden="1"/>
    <row r="168" spans="1:1" hidden="1"/>
    <row r="169" spans="1:1" hidden="1"/>
    <row r="170" spans="1:1" hidden="1"/>
    <row r="171" spans="1:1" hidden="1"/>
    <row r="172" spans="1:1" hidden="1"/>
    <row r="173" spans="1:1" hidden="1"/>
    <row r="174" spans="1:1" hidden="1"/>
    <row r="175" spans="1:1" hidden="1"/>
    <row r="176" spans="1:1">
      <c r="A176" s="86">
        <v>42005</v>
      </c>
    </row>
    <row r="177" spans="1:8" hidden="1">
      <c r="A177" s="86">
        <v>42037</v>
      </c>
      <c r="B177" s="587">
        <v>2015</v>
      </c>
    </row>
    <row r="178" spans="1:8" hidden="1">
      <c r="A178" s="86">
        <v>42069</v>
      </c>
      <c r="B178" s="587">
        <v>2015</v>
      </c>
    </row>
    <row r="179" spans="1:8" hidden="1">
      <c r="A179" s="86">
        <v>42101</v>
      </c>
      <c r="B179" s="587">
        <v>2015</v>
      </c>
    </row>
    <row r="180" spans="1:8" hidden="1">
      <c r="A180" s="86">
        <v>42133</v>
      </c>
      <c r="B180" s="587">
        <v>2015</v>
      </c>
    </row>
    <row r="181" spans="1:8" hidden="1">
      <c r="A181" s="86">
        <v>42165</v>
      </c>
      <c r="B181" s="587">
        <v>2015</v>
      </c>
    </row>
    <row r="182" spans="1:8" hidden="1">
      <c r="A182" s="86">
        <v>42197</v>
      </c>
      <c r="B182" s="587">
        <v>2015</v>
      </c>
    </row>
    <row r="183" spans="1:8" hidden="1">
      <c r="A183" s="86">
        <v>42229</v>
      </c>
      <c r="B183" s="587">
        <v>2015</v>
      </c>
    </row>
    <row r="184" spans="1:8" hidden="1">
      <c r="A184" s="86">
        <v>42261</v>
      </c>
      <c r="B184" s="587">
        <v>2015</v>
      </c>
    </row>
    <row r="185" spans="1:8" hidden="1">
      <c r="A185" s="86">
        <v>42293</v>
      </c>
      <c r="B185" s="587">
        <v>2015</v>
      </c>
    </row>
    <row r="186" spans="1:8" hidden="1">
      <c r="A186" s="86">
        <v>42325</v>
      </c>
      <c r="B186" s="587">
        <v>2015</v>
      </c>
      <c r="E186" s="588">
        <f>G169</f>
        <v>0</v>
      </c>
    </row>
    <row r="187" spans="1:8" hidden="1">
      <c r="A187" s="86">
        <v>42357</v>
      </c>
      <c r="B187" s="587">
        <v>2015</v>
      </c>
      <c r="E187" s="588">
        <f>extranjeros!I169</f>
        <v>2086399.8</v>
      </c>
    </row>
    <row r="190" spans="1:8">
      <c r="A190" s="1122"/>
      <c r="B190" s="1123"/>
      <c r="C190" s="1124">
        <f>D169</f>
        <v>0</v>
      </c>
      <c r="D190" s="1124"/>
      <c r="E190" s="1124"/>
      <c r="F190" s="1124"/>
      <c r="G190" s="1120"/>
      <c r="H190" s="1125"/>
    </row>
    <row r="191" spans="1:8">
      <c r="A191" s="1122"/>
      <c r="B191" s="1123"/>
      <c r="C191" s="1124">
        <f>F169</f>
        <v>0</v>
      </c>
      <c r="D191" s="1124"/>
      <c r="E191" s="1124"/>
      <c r="F191" s="1124"/>
      <c r="G191" s="1120"/>
      <c r="H191" s="1125"/>
    </row>
    <row r="192" spans="1:8">
      <c r="A192" s="1122"/>
      <c r="B192" s="1126" t="s">
        <v>136</v>
      </c>
      <c r="C192" s="1127">
        <v>1182451.3181818181</v>
      </c>
      <c r="D192" s="1127">
        <v>-60228.581818181789</v>
      </c>
      <c r="E192" s="1128">
        <v>-4.8466690270102419E-2</v>
      </c>
      <c r="F192" s="1127">
        <v>-70315.634199131979</v>
      </c>
      <c r="G192" s="1128">
        <v>-5.6128263972396009E-2</v>
      </c>
      <c r="H192" s="1125"/>
    </row>
    <row r="193" spans="1:8">
      <c r="A193" s="1122"/>
      <c r="B193" s="1126" t="s">
        <v>84</v>
      </c>
      <c r="C193" s="1127">
        <v>838898.27272727271</v>
      </c>
      <c r="D193" s="1127">
        <v>-39817.827272727271</v>
      </c>
      <c r="E193" s="1128">
        <v>-4.5313642566384371E-2</v>
      </c>
      <c r="F193" s="1127">
        <v>-33081.632034632261</v>
      </c>
      <c r="G193" s="1128">
        <v>-3.793852570910472E-2</v>
      </c>
      <c r="H193" s="1125"/>
    </row>
    <row r="194" spans="1:8" ht="25.5">
      <c r="A194" s="1122"/>
      <c r="B194" s="1126" t="s">
        <v>148</v>
      </c>
      <c r="C194" s="1127">
        <v>1265206.5909090908</v>
      </c>
      <c r="D194" s="1127">
        <v>-39568.309090909082</v>
      </c>
      <c r="E194" s="1128">
        <v>-3.032577427026617E-2</v>
      </c>
      <c r="F194" s="1127">
        <v>-19298.313852809137</v>
      </c>
      <c r="G194" s="1128">
        <v>-1.5023931618529995E-2</v>
      </c>
      <c r="H194" s="1125"/>
    </row>
    <row r="195" spans="1:8" ht="25.5">
      <c r="A195" s="1122"/>
      <c r="B195" s="1126" t="s">
        <v>155</v>
      </c>
      <c r="C195" s="1127">
        <v>2404802.2727272729</v>
      </c>
      <c r="D195" s="1127">
        <v>-30988.777272726875</v>
      </c>
      <c r="E195" s="1128">
        <v>-1.2722264199438116E-2</v>
      </c>
      <c r="F195" s="1127">
        <v>-6135.9653679672629</v>
      </c>
      <c r="G195" s="1128">
        <v>-2.5450529055505156E-3</v>
      </c>
      <c r="H195" s="1125"/>
    </row>
    <row r="196" spans="1:8">
      <c r="A196" s="1122"/>
      <c r="B196" s="1126" t="s">
        <v>132</v>
      </c>
      <c r="C196" s="1127">
        <v>1843318.0454545454</v>
      </c>
      <c r="D196" s="1127">
        <v>-18404.704545454588</v>
      </c>
      <c r="E196" s="1128">
        <v>-9.8858460774863266E-3</v>
      </c>
      <c r="F196" s="1127">
        <v>1251.2835497853812</v>
      </c>
      <c r="G196" s="1128">
        <v>6.7928241020509539E-4</v>
      </c>
      <c r="H196" s="1125"/>
    </row>
    <row r="197" spans="1:8">
      <c r="A197" s="1122"/>
      <c r="B197" s="1126" t="s">
        <v>139</v>
      </c>
      <c r="C197" s="1127">
        <v>986505.27272727271</v>
      </c>
      <c r="D197" s="1127">
        <v>-15255.27727272734</v>
      </c>
      <c r="E197" s="1128">
        <v>-1.5228466795510487E-2</v>
      </c>
      <c r="F197" s="1127">
        <v>10463.367965367739</v>
      </c>
      <c r="G197" s="1128">
        <v>1.0720203624781988E-2</v>
      </c>
      <c r="H197" s="1125"/>
    </row>
    <row r="198" spans="1:8" ht="25.5">
      <c r="A198" s="1122"/>
      <c r="B198" s="1126" t="s">
        <v>151</v>
      </c>
      <c r="C198" s="1127">
        <v>259227.90909090909</v>
      </c>
      <c r="D198" s="1127">
        <v>-14141.190909090888</v>
      </c>
      <c r="E198" s="1128">
        <v>-5.1729295334004055E-2</v>
      </c>
      <c r="F198" s="1127">
        <v>-5845.281385281909</v>
      </c>
      <c r="G198" s="1128">
        <v>-2.2051575169790505E-2</v>
      </c>
      <c r="H198" s="1125"/>
    </row>
    <row r="199" spans="1:8">
      <c r="A199" s="1122"/>
      <c r="B199" s="1126" t="s">
        <v>135</v>
      </c>
      <c r="C199" s="1127">
        <v>720481.04545454541</v>
      </c>
      <c r="D199" s="1127">
        <v>-10568.954545454588</v>
      </c>
      <c r="E199" s="1128">
        <v>-1.4457225286169995E-2</v>
      </c>
      <c r="F199" s="1127">
        <v>2409.1406926404452</v>
      </c>
      <c r="G199" s="1128">
        <v>3.3550131632558156E-3</v>
      </c>
      <c r="H199" s="1125"/>
    </row>
    <row r="200" spans="1:8">
      <c r="A200" s="1122"/>
      <c r="B200" s="1126" t="s">
        <v>147</v>
      </c>
      <c r="C200" s="1127">
        <v>764879.95454545459</v>
      </c>
      <c r="D200" s="1127">
        <v>-8272.7454545453656</v>
      </c>
      <c r="E200" s="1128">
        <v>-1.0700014957647275E-2</v>
      </c>
      <c r="F200" s="1127">
        <v>15993.335497835535</v>
      </c>
      <c r="G200" s="1128">
        <v>2.1356150705663213E-2</v>
      </c>
      <c r="H200" s="1125"/>
    </row>
    <row r="201" spans="1:8">
      <c r="A201" s="1122"/>
      <c r="B201" s="1126" t="s">
        <v>140</v>
      </c>
      <c r="C201" s="1127">
        <v>321121.68181818182</v>
      </c>
      <c r="D201" s="1127">
        <v>-7988.6181818181649</v>
      </c>
      <c r="E201" s="1128">
        <v>-2.4273376378126654E-2</v>
      </c>
      <c r="F201" s="1127">
        <v>-9518.6038961041486</v>
      </c>
      <c r="G201" s="1128">
        <v>-2.8788397262423771E-2</v>
      </c>
      <c r="H201" s="1125"/>
    </row>
    <row r="202" spans="1:8" ht="25.5">
      <c r="A202" s="1122"/>
      <c r="B202" s="1126" t="s">
        <v>149</v>
      </c>
      <c r="C202" s="1127">
        <v>1108352.1818181819</v>
      </c>
      <c r="D202" s="1127">
        <v>-4101.9681818180252</v>
      </c>
      <c r="E202" s="1128">
        <v>-3.6873143776918749E-3</v>
      </c>
      <c r="F202" s="1127">
        <v>8517.3722943719476</v>
      </c>
      <c r="G202" s="1128">
        <v>7.7442286974529484E-3</v>
      </c>
      <c r="H202" s="1125"/>
    </row>
    <row r="203" spans="1:8">
      <c r="A203" s="1122"/>
      <c r="B203" s="1126" t="s">
        <v>137</v>
      </c>
      <c r="C203" s="1127">
        <v>507535.40909090912</v>
      </c>
      <c r="D203" s="1127">
        <v>-2314.5909090908826</v>
      </c>
      <c r="E203" s="1128">
        <v>-4.5397487674627701E-3</v>
      </c>
      <c r="F203" s="1127">
        <v>16687.599567099125</v>
      </c>
      <c r="G203" s="1128">
        <v>3.3997502368989574E-2</v>
      </c>
      <c r="H203" s="1125"/>
    </row>
    <row r="204" spans="1:8">
      <c r="A204" s="1122"/>
      <c r="B204" s="1126" t="s">
        <v>138</v>
      </c>
      <c r="C204" s="1127">
        <v>97511.227272727279</v>
      </c>
      <c r="D204" s="1127">
        <v>-935.12272727272648</v>
      </c>
      <c r="E204" s="1128">
        <v>-9.4988054638158737E-3</v>
      </c>
      <c r="F204" s="1127">
        <v>203.03679653677682</v>
      </c>
      <c r="G204" s="1128">
        <v>2.0865334720869821E-3</v>
      </c>
      <c r="H204" s="1125"/>
    </row>
    <row r="205" spans="1:8">
      <c r="A205" s="1122"/>
      <c r="B205" s="1126" t="s">
        <v>146</v>
      </c>
      <c r="C205" s="1127">
        <v>320951.31818181818</v>
      </c>
      <c r="D205" s="1127">
        <v>-237.68181818182347</v>
      </c>
      <c r="E205" s="1128">
        <v>-7.4000609666524664E-4</v>
      </c>
      <c r="F205" s="1127">
        <v>-2572.5865800868487</v>
      </c>
      <c r="G205" s="1128">
        <v>-7.951766599689547E-3</v>
      </c>
      <c r="H205" s="1125"/>
    </row>
    <row r="206" spans="1:8">
      <c r="A206" s="1122"/>
      <c r="B206" s="1126" t="s">
        <v>131</v>
      </c>
      <c r="C206" s="1127">
        <v>18943.31818181818</v>
      </c>
      <c r="D206" s="1127">
        <v>-147.13181818182056</v>
      </c>
      <c r="E206" s="1128">
        <v>-7.7070900990715563E-3</v>
      </c>
      <c r="F206" s="1127">
        <v>-416.34848484852046</v>
      </c>
      <c r="G206" s="1128">
        <v>-2.1505973838143899E-2</v>
      </c>
      <c r="H206" s="1125"/>
    </row>
    <row r="207" spans="1:8" ht="25.5">
      <c r="A207" s="1122"/>
      <c r="B207" s="1126" t="s">
        <v>142</v>
      </c>
      <c r="C207" s="1127">
        <v>3254.7727272727275</v>
      </c>
      <c r="D207" s="1127">
        <v>-102.87727272727261</v>
      </c>
      <c r="E207" s="1128">
        <v>-3.0639665458660814E-2</v>
      </c>
      <c r="F207" s="1127">
        <v>-82.179653679652347</v>
      </c>
      <c r="G207" s="1128">
        <v>-2.4627158046587994E-2</v>
      </c>
      <c r="H207" s="1125"/>
    </row>
    <row r="208" spans="1:8" ht="25.5">
      <c r="A208" s="1122"/>
      <c r="B208" s="1126" t="s">
        <v>133</v>
      </c>
      <c r="C208" s="1127">
        <v>34150.13636363636</v>
      </c>
      <c r="D208" s="1127">
        <v>-95.163636363642581</v>
      </c>
      <c r="E208" s="1128">
        <v>-2.7788816673716132E-3</v>
      </c>
      <c r="F208" s="1127">
        <v>-848.95887445884</v>
      </c>
      <c r="G208" s="1128">
        <v>-2.4256594882909432E-2</v>
      </c>
      <c r="H208" s="1125"/>
    </row>
    <row r="209" spans="1:8" ht="38.25">
      <c r="A209" s="1122"/>
      <c r="B209" s="1126" t="s">
        <v>134</v>
      </c>
      <c r="C209" s="1127">
        <v>142818.72727272726</v>
      </c>
      <c r="D209" s="1127">
        <v>-46.572727272723569</v>
      </c>
      <c r="E209" s="1128">
        <v>-3.2599047685288873E-4</v>
      </c>
      <c r="F209" s="1127">
        <v>2408.8701298702508</v>
      </c>
      <c r="G209" s="1128">
        <v>1.7155990176810798E-2</v>
      </c>
      <c r="H209" s="1125"/>
    </row>
    <row r="210" spans="1:8" ht="38.25">
      <c r="A210" s="1122"/>
      <c r="B210" s="1126" t="s">
        <v>141</v>
      </c>
      <c r="C210" s="1127">
        <v>41531.090909090912</v>
      </c>
      <c r="D210" s="1127">
        <v>-21.259090909086808</v>
      </c>
      <c r="E210" s="1128">
        <v>-5.1162186757391925E-4</v>
      </c>
      <c r="F210" s="1127">
        <v>-782.52813852818508</v>
      </c>
      <c r="G210" s="1128">
        <v>-1.8493528942715609E-2</v>
      </c>
      <c r="H210" s="1125"/>
    </row>
    <row r="211" spans="1:8" ht="25.5">
      <c r="A211" s="1122"/>
      <c r="B211" s="1126" t="s">
        <v>130</v>
      </c>
      <c r="C211" s="1127">
        <v>71747.590909090912</v>
      </c>
      <c r="D211" s="1127">
        <v>840.39090909091465</v>
      </c>
      <c r="E211" s="1128">
        <v>1.1851982719539356E-2</v>
      </c>
      <c r="F211" s="1127">
        <v>1534.7337662338105</v>
      </c>
      <c r="G211" s="1128">
        <v>2.1858301010471592E-2</v>
      </c>
      <c r="H211" s="1125"/>
    </row>
    <row r="212" spans="1:8">
      <c r="A212" s="1122"/>
      <c r="B212" s="1126" t="s">
        <v>150</v>
      </c>
      <c r="C212" s="1127">
        <v>1613922.2272727273</v>
      </c>
      <c r="D212" s="1127">
        <v>11767.077272727154</v>
      </c>
      <c r="E212" s="1128">
        <v>7.3445304424650804E-3</v>
      </c>
      <c r="F212" s="1127">
        <v>96684.655844153604</v>
      </c>
      <c r="G212" s="1128">
        <v>6.3724137646498535E-2</v>
      </c>
      <c r="H212" s="1125"/>
    </row>
    <row r="213" spans="1:8">
      <c r="A213" s="1122"/>
      <c r="B213" s="1129" t="s">
        <v>207</v>
      </c>
      <c r="C213" s="1130">
        <v>14547610.363636363</v>
      </c>
      <c r="D213" s="1130">
        <v>-240629.8863636367</v>
      </c>
      <c r="E213" s="1131">
        <v>-1.6271705239819689E-2</v>
      </c>
      <c r="F213" s="1130">
        <v>7255.3636363632977</v>
      </c>
      <c r="G213" s="1131">
        <v>4.9898118968649818E-4</v>
      </c>
      <c r="H213" s="1125"/>
    </row>
    <row r="214" spans="1:8">
      <c r="A214" s="1122"/>
      <c r="B214" s="1123"/>
      <c r="C214" s="1124"/>
      <c r="D214" s="1124"/>
      <c r="E214" s="1124"/>
      <c r="F214" s="1124"/>
      <c r="G214" s="1120"/>
      <c r="H214" s="1125"/>
    </row>
    <row r="215" spans="1:8">
      <c r="A215" s="1122"/>
      <c r="B215" s="1123"/>
      <c r="C215" s="1124"/>
      <c r="D215" s="1124"/>
      <c r="E215" s="1124"/>
      <c r="F215" s="1124"/>
      <c r="G215" s="1120"/>
      <c r="H215" s="1125"/>
    </row>
    <row r="216" spans="1:8">
      <c r="A216" s="1122"/>
      <c r="B216" s="1123"/>
      <c r="C216" s="1124"/>
      <c r="D216" s="1124"/>
      <c r="E216" s="1124"/>
      <c r="F216" s="1124"/>
      <c r="G216" s="1120"/>
      <c r="H216" s="1125"/>
    </row>
    <row r="217" spans="1:8">
      <c r="A217" s="1122"/>
      <c r="B217" s="1123"/>
      <c r="C217" s="1124"/>
      <c r="D217" s="1124"/>
      <c r="E217" s="1124"/>
      <c r="F217" s="1124"/>
      <c r="G217" s="1120"/>
      <c r="H217" s="1125"/>
    </row>
    <row r="218" spans="1:8">
      <c r="A218" s="1122"/>
      <c r="B218" s="1123"/>
      <c r="C218" s="1124"/>
      <c r="D218" s="1124"/>
      <c r="E218" s="1124"/>
      <c r="F218" s="1124"/>
      <c r="G218" s="1120"/>
      <c r="H218" s="1125"/>
    </row>
    <row r="219" spans="1:8">
      <c r="A219" s="1122"/>
      <c r="B219" s="1123"/>
      <c r="C219" s="1124"/>
      <c r="D219" s="1124"/>
      <c r="E219" s="1124"/>
      <c r="F219" s="1124"/>
      <c r="G219" s="1120"/>
      <c r="H219" s="1125"/>
    </row>
    <row r="220" spans="1:8">
      <c r="A220" s="1122"/>
      <c r="B220" s="1123"/>
      <c r="C220" s="1124"/>
      <c r="D220" s="1124"/>
      <c r="E220" s="1124"/>
      <c r="F220" s="1124"/>
      <c r="G220" s="1120"/>
      <c r="H220" s="1125"/>
    </row>
    <row r="221" spans="1:8">
      <c r="A221" s="1122"/>
      <c r="B221" s="1123"/>
      <c r="C221" s="1124"/>
      <c r="D221" s="1124"/>
      <c r="E221" s="1124"/>
      <c r="F221" s="1124"/>
      <c r="G221" s="1120"/>
      <c r="H221" s="1125"/>
    </row>
    <row r="222" spans="1:8">
      <c r="A222" s="1122"/>
      <c r="B222" s="1123"/>
      <c r="C222" s="1124"/>
      <c r="D222" s="1124"/>
      <c r="E222" s="1124"/>
      <c r="F222" s="1124"/>
      <c r="G222" s="1120"/>
      <c r="H222" s="1125"/>
    </row>
    <row r="223" spans="1:8">
      <c r="A223" s="1122"/>
      <c r="B223" s="1123"/>
      <c r="C223" s="1124"/>
      <c r="D223" s="1124"/>
      <c r="E223" s="1124"/>
      <c r="F223" s="1124"/>
      <c r="G223" s="1120"/>
      <c r="H223" s="1125"/>
    </row>
    <row r="224" spans="1:8">
      <c r="A224" s="1122"/>
      <c r="B224" s="1123"/>
      <c r="C224" s="1123"/>
      <c r="D224" s="1123"/>
      <c r="E224" s="1123"/>
      <c r="F224" s="1123"/>
      <c r="G224" s="1121"/>
      <c r="H224" s="1125"/>
    </row>
  </sheetData>
  <sortState ref="B192:G212">
    <sortCondition ref="D192:D212"/>
  </sortState>
  <mergeCells count="10">
    <mergeCell ref="B35:G35"/>
    <mergeCell ref="D44:E45"/>
    <mergeCell ref="C44:C46"/>
    <mergeCell ref="B44:B46"/>
    <mergeCell ref="B3:G3"/>
    <mergeCell ref="B4:G4"/>
    <mergeCell ref="B5:B7"/>
    <mergeCell ref="C5:C7"/>
    <mergeCell ref="D5:E6"/>
    <mergeCell ref="F5:G6"/>
  </mergeCells>
  <printOptions horizontalCentered="1" verticalCentered="1"/>
  <pageMargins left="0.39370078740157483" right="0.39370078740157483" top="0.19685039370078741" bottom="0.19685039370078741" header="0" footer="0"/>
  <pageSetup paperSize="9" scale="94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571500</xdr:colOff>
                <xdr:row>23</xdr:row>
                <xdr:rowOff>180975</xdr:rowOff>
              </from>
              <to>
                <xdr:col>7</xdr:col>
                <xdr:colOff>0</xdr:colOff>
                <xdr:row>23</xdr:row>
                <xdr:rowOff>180975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571500</xdr:colOff>
                <xdr:row>23</xdr:row>
                <xdr:rowOff>180975</xdr:rowOff>
              </from>
              <to>
                <xdr:col>7</xdr:col>
                <xdr:colOff>0</xdr:colOff>
                <xdr:row>23</xdr:row>
                <xdr:rowOff>180975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A1:G261"/>
  <sheetViews>
    <sheetView zoomScale="10" zoomScaleNormal="10" workbookViewId="0">
      <selection activeCell="J2" sqref="J2"/>
    </sheetView>
  </sheetViews>
  <sheetFormatPr baseColWidth="10" defaultColWidth="11.42578125" defaultRowHeight="15"/>
  <cols>
    <col min="1" max="1" width="11.42578125" style="176"/>
    <col min="2" max="2" width="9.85546875" style="620" customWidth="1"/>
    <col min="3" max="3" width="36.140625" style="621" customWidth="1"/>
    <col min="4" max="4" width="15.85546875" style="621" customWidth="1"/>
    <col min="5" max="5" width="15.42578125" style="622" customWidth="1"/>
    <col min="6" max="6" width="12.7109375" style="621" customWidth="1"/>
    <col min="7" max="7" width="11.42578125" style="621"/>
    <col min="8" max="16384" width="11.42578125" style="176"/>
  </cols>
  <sheetData>
    <row r="1" spans="1:7" ht="34.9" customHeight="1">
      <c r="C1" s="620"/>
    </row>
    <row r="2" spans="1:7" ht="44.45" customHeight="1">
      <c r="B2" s="1081" t="s">
        <v>278</v>
      </c>
      <c r="C2" s="1082"/>
      <c r="D2" s="1082"/>
      <c r="E2" s="1082"/>
      <c r="F2" s="1082"/>
      <c r="G2" s="1083"/>
    </row>
    <row r="3" spans="1:7" ht="19.149999999999999" customHeight="1">
      <c r="B3" s="623"/>
      <c r="C3" s="624"/>
      <c r="D3" s="624"/>
      <c r="E3" s="624"/>
      <c r="F3" s="624"/>
      <c r="G3" s="624"/>
    </row>
    <row r="4" spans="1:7" ht="25.5" customHeight="1">
      <c r="B4" s="1084"/>
      <c r="C4" s="1085"/>
      <c r="D4" s="1088">
        <v>43497</v>
      </c>
      <c r="E4" s="1088">
        <v>43862</v>
      </c>
      <c r="F4" s="1090" t="s">
        <v>262</v>
      </c>
      <c r="G4" s="1091"/>
    </row>
    <row r="5" spans="1:7" ht="29.25" customHeight="1">
      <c r="B5" s="1086"/>
      <c r="C5" s="1087"/>
      <c r="D5" s="1089"/>
      <c r="E5" s="1089"/>
      <c r="F5" s="695" t="s">
        <v>11</v>
      </c>
      <c r="G5" s="695" t="s">
        <v>13</v>
      </c>
    </row>
    <row r="6" spans="1:7" ht="39.75" customHeight="1">
      <c r="B6" s="696"/>
      <c r="C6" s="697" t="s">
        <v>263</v>
      </c>
      <c r="D6" s="700">
        <v>333138.76</v>
      </c>
      <c r="E6" s="700">
        <v>349431.5</v>
      </c>
      <c r="F6" s="700">
        <v>16292.739999999991</v>
      </c>
      <c r="G6" s="701">
        <v>4.8906767858534428E-2</v>
      </c>
    </row>
    <row r="7" spans="1:7" ht="39.75" customHeight="1">
      <c r="B7" s="696"/>
      <c r="C7" s="697" t="s">
        <v>264</v>
      </c>
      <c r="D7" s="700">
        <v>1486403.19</v>
      </c>
      <c r="E7" s="700">
        <v>1525651.65</v>
      </c>
      <c r="F7" s="700">
        <v>39248.459999999963</v>
      </c>
      <c r="G7" s="701">
        <v>2.6404989079712671E-2</v>
      </c>
    </row>
    <row r="8" spans="1:7" ht="28.5" customHeight="1">
      <c r="A8" s="756"/>
      <c r="B8" s="696"/>
      <c r="C8" s="697" t="s">
        <v>265</v>
      </c>
      <c r="D8" s="700">
        <v>703265.42</v>
      </c>
      <c r="E8" s="700">
        <v>692807.8</v>
      </c>
      <c r="F8" s="700">
        <v>-10457.619999999995</v>
      </c>
      <c r="G8" s="701">
        <v>-1.4870089873038284E-2</v>
      </c>
    </row>
    <row r="9" spans="1:7" ht="39.75" customHeight="1">
      <c r="B9" s="698"/>
      <c r="C9" s="699" t="s">
        <v>266</v>
      </c>
      <c r="D9" s="702">
        <v>2522807.38</v>
      </c>
      <c r="E9" s="702">
        <v>2567890.9500000002</v>
      </c>
      <c r="F9" s="702">
        <v>45083.570000000298</v>
      </c>
      <c r="G9" s="703">
        <v>1.7870397223905599E-2</v>
      </c>
    </row>
    <row r="10" spans="1:7" ht="15.6" hidden="1" customHeight="1">
      <c r="D10" s="622">
        <f>SUM(D6:D8)</f>
        <v>2522807.37</v>
      </c>
      <c r="E10" s="622">
        <v>2262409</v>
      </c>
      <c r="F10" s="622">
        <f>E9-D9</f>
        <v>45083.570000000298</v>
      </c>
    </row>
    <row r="11" spans="1:7" hidden="1">
      <c r="E11" s="621"/>
    </row>
    <row r="12" spans="1:7" hidden="1">
      <c r="D12" s="622">
        <f>SUM(D6:D8)</f>
        <v>2522807.37</v>
      </c>
      <c r="E12" s="622">
        <f>SUM(E6:E8)</f>
        <v>2567890.9500000002</v>
      </c>
      <c r="F12" s="622">
        <f>D12-E12</f>
        <v>-45083.580000000075</v>
      </c>
    </row>
    <row r="14" spans="1:7" ht="25.35" customHeight="1"/>
    <row r="15" spans="1:7" ht="31.15" customHeight="1"/>
    <row r="17" ht="10.5" customHeight="1"/>
    <row r="18" ht="10.5" customHeight="1"/>
    <row r="19" ht="10.5" customHeight="1"/>
    <row r="20" ht="10.5" customHeight="1"/>
    <row r="21" ht="10.5" customHeight="1"/>
    <row r="22" ht="10.5" customHeight="1"/>
    <row r="23" ht="10.5" customHeight="1"/>
    <row r="24" ht="10.5" customHeight="1"/>
    <row r="25" ht="10.5" customHeight="1"/>
    <row r="26" ht="10.5" customHeight="1"/>
    <row r="27" ht="10.5" customHeight="1"/>
    <row r="28" ht="10.5" customHeight="1"/>
    <row r="29" ht="10.5" customHeight="1"/>
    <row r="30" ht="10.5" customHeight="1"/>
    <row r="31" ht="10.5" customHeight="1"/>
    <row r="32" ht="10.5" customHeight="1"/>
    <row r="33" spans="3:3" ht="10.5" customHeight="1"/>
    <row r="34" spans="3:3" ht="10.5" customHeight="1"/>
    <row r="35" spans="3:3" ht="10.5" customHeight="1"/>
    <row r="36" spans="3:3" ht="10.5" customHeight="1"/>
    <row r="37" spans="3:3" ht="24.95" customHeight="1"/>
    <row r="38" spans="3:3" hidden="1"/>
    <row r="39" spans="3:3" hidden="1"/>
    <row r="40" spans="3:3" hidden="1"/>
    <row r="41" spans="3:3" hidden="1"/>
    <row r="42" spans="3:3" hidden="1">
      <c r="C42" s="754"/>
    </row>
    <row r="43" spans="3:3" hidden="1"/>
    <row r="44" spans="3:3" hidden="1"/>
    <row r="45" spans="3:3" hidden="1"/>
    <row r="46" spans="3:3" hidden="1"/>
    <row r="47" spans="3:3" hidden="1"/>
    <row r="48" spans="3:3" hidden="1"/>
    <row r="49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3:5" hidden="1"/>
    <row r="178" spans="3:5" hidden="1"/>
    <row r="179" spans="3:5" hidden="1"/>
    <row r="181" spans="3:5" hidden="1"/>
    <row r="182" spans="3:5" hidden="1"/>
    <row r="183" spans="3:5" hidden="1"/>
    <row r="184" spans="3:5" hidden="1"/>
    <row r="185" spans="3:5" hidden="1"/>
    <row r="186" spans="3:5" hidden="1">
      <c r="E186" s="622">
        <f>G169</f>
        <v>0</v>
      </c>
    </row>
    <row r="187" spans="3:5" hidden="1">
      <c r="E187" s="622">
        <f>extranjeros!I169</f>
        <v>2086399.8</v>
      </c>
    </row>
    <row r="188" spans="3:5" hidden="1"/>
    <row r="189" spans="3:5" hidden="1"/>
    <row r="190" spans="3:5" hidden="1">
      <c r="C190" s="621">
        <f>D169</f>
        <v>0</v>
      </c>
    </row>
    <row r="191" spans="3:5" hidden="1">
      <c r="C191" s="621">
        <f>F169</f>
        <v>0</v>
      </c>
    </row>
    <row r="192" spans="3:5" hidden="1"/>
    <row r="194" spans="1:2" hidden="1"/>
    <row r="195" spans="1:2" hidden="1">
      <c r="A195" s="176">
        <v>42005</v>
      </c>
      <c r="B195" s="620">
        <v>2015</v>
      </c>
    </row>
    <row r="196" spans="1:2" hidden="1">
      <c r="A196" s="761">
        <v>42037</v>
      </c>
      <c r="B196" s="620">
        <v>2015</v>
      </c>
    </row>
    <row r="197" spans="1:2" hidden="1">
      <c r="A197" s="176">
        <v>42006</v>
      </c>
      <c r="B197" s="620">
        <v>2015</v>
      </c>
    </row>
    <row r="198" spans="1:2" hidden="1">
      <c r="A198" s="761">
        <v>42038</v>
      </c>
      <c r="B198" s="620">
        <v>2015</v>
      </c>
    </row>
    <row r="199" spans="1:2" hidden="1">
      <c r="A199" s="176">
        <v>42007</v>
      </c>
      <c r="B199" s="620">
        <v>2015</v>
      </c>
    </row>
    <row r="200" spans="1:2" hidden="1">
      <c r="A200" s="761">
        <v>42039</v>
      </c>
      <c r="B200" s="620">
        <v>2015</v>
      </c>
    </row>
    <row r="201" spans="1:2" hidden="1">
      <c r="A201" s="176">
        <v>42008</v>
      </c>
      <c r="B201" s="620">
        <v>2015</v>
      </c>
    </row>
    <row r="202" spans="1:2" hidden="1">
      <c r="A202" s="761">
        <v>42040</v>
      </c>
      <c r="B202" s="620">
        <v>2015</v>
      </c>
    </row>
    <row r="203" spans="1:2" hidden="1">
      <c r="A203" s="176">
        <v>42009</v>
      </c>
      <c r="B203" s="620">
        <v>2015</v>
      </c>
    </row>
    <row r="204" spans="1:2" hidden="1">
      <c r="A204" s="761">
        <v>42041</v>
      </c>
      <c r="B204" s="620">
        <v>2015</v>
      </c>
    </row>
    <row r="205" spans="1:2" hidden="1">
      <c r="A205" s="176">
        <v>42010</v>
      </c>
      <c r="B205" s="620">
        <v>2015</v>
      </c>
    </row>
    <row r="206" spans="1:2">
      <c r="A206" s="761">
        <v>42042</v>
      </c>
      <c r="B206" s="620">
        <v>2015</v>
      </c>
    </row>
    <row r="235" spans="2:7">
      <c r="B235" s="987"/>
      <c r="C235" s="988"/>
      <c r="D235" s="988"/>
      <c r="E235" s="989"/>
      <c r="F235" s="988"/>
      <c r="G235" s="988"/>
    </row>
    <row r="248" spans="2:7">
      <c r="B248" s="987"/>
      <c r="C248" s="988"/>
      <c r="D248" s="988"/>
      <c r="E248" s="989"/>
      <c r="F248" s="988"/>
      <c r="G248" s="988"/>
    </row>
    <row r="261" spans="2:7">
      <c r="B261" s="987"/>
      <c r="C261" s="988"/>
      <c r="D261" s="988"/>
      <c r="E261" s="989"/>
      <c r="F261" s="988"/>
      <c r="G261" s="988"/>
    </row>
  </sheetData>
  <mergeCells count="5">
    <mergeCell ref="B2:G2"/>
    <mergeCell ref="B4:C5"/>
    <mergeCell ref="D4:D5"/>
    <mergeCell ref="E4:E5"/>
    <mergeCell ref="F4:G4"/>
  </mergeCells>
  <phoneticPr fontId="142" type="noConversion"/>
  <printOptions horizontalCentered="1"/>
  <pageMargins left="0" right="0" top="0.59055118110236227" bottom="0" header="0.31496062992125984" footer="0.31496062992125984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pageSetUpPr fitToPage="1"/>
  </sheetPr>
  <dimension ref="A1:W431"/>
  <sheetViews>
    <sheetView tabSelected="1" topLeftCell="A3" zoomScale="10" zoomScaleNormal="10" workbookViewId="0">
      <selection activeCell="AT412" sqref="AT412:AT415"/>
    </sheetView>
  </sheetViews>
  <sheetFormatPr baseColWidth="10" defaultColWidth="11.5703125" defaultRowHeight="12.75"/>
  <cols>
    <col min="1" max="1" width="11.5703125" style="93"/>
    <col min="2" max="2" width="18" style="846" customWidth="1"/>
    <col min="3" max="3" width="17" style="847" customWidth="1"/>
    <col min="4" max="4" width="20.42578125" style="847" customWidth="1"/>
    <col min="5" max="5" width="17.85546875" style="847" customWidth="1"/>
    <col min="6" max="6" width="14.5703125" style="847" customWidth="1"/>
    <col min="7" max="7" width="17.140625" style="847" customWidth="1"/>
    <col min="8" max="8" width="13.140625" style="93" customWidth="1"/>
    <col min="9" max="16384" width="11.5703125" style="93"/>
  </cols>
  <sheetData>
    <row r="1" spans="1:12" hidden="1"/>
    <row r="2" spans="1:12" ht="21.75" hidden="1" customHeight="1"/>
    <row r="3" spans="1:12" ht="18" customHeight="1">
      <c r="B3" s="1092" t="s">
        <v>249</v>
      </c>
      <c r="C3" s="1093"/>
      <c r="D3" s="1093"/>
      <c r="E3" s="1093"/>
      <c r="F3" s="1093"/>
      <c r="G3" s="1093"/>
      <c r="L3" s="848"/>
    </row>
    <row r="4" spans="1:12" s="149" customFormat="1" ht="15.75">
      <c r="B4" s="1092" t="s">
        <v>253</v>
      </c>
      <c r="C4" s="1092"/>
      <c r="D4" s="1092"/>
      <c r="E4" s="1092"/>
      <c r="F4" s="1092"/>
      <c r="G4" s="1092"/>
      <c r="L4" s="849"/>
    </row>
    <row r="5" spans="1:12" s="149" customFormat="1" ht="8.25" customHeight="1">
      <c r="B5" s="850"/>
      <c r="C5" s="851"/>
      <c r="D5" s="852"/>
      <c r="E5" s="852"/>
      <c r="F5" s="852"/>
      <c r="G5" s="852"/>
      <c r="L5" s="849"/>
    </row>
    <row r="6" spans="1:12" ht="24.95" customHeight="1">
      <c r="B6" s="853"/>
      <c r="C6" s="1094" t="s">
        <v>66</v>
      </c>
      <c r="D6" s="854" t="s">
        <v>267</v>
      </c>
      <c r="E6" s="855"/>
      <c r="F6" s="854" t="s">
        <v>219</v>
      </c>
      <c r="G6" s="855"/>
    </row>
    <row r="7" spans="1:12" ht="23.1" customHeight="1">
      <c r="B7" s="856"/>
      <c r="C7" s="1050"/>
      <c r="D7" s="929" t="s">
        <v>7</v>
      </c>
      <c r="E7" s="930" t="s">
        <v>271</v>
      </c>
      <c r="F7" s="931" t="s">
        <v>7</v>
      </c>
      <c r="G7" s="932" t="s">
        <v>271</v>
      </c>
    </row>
    <row r="8" spans="1:12" s="857" customFormat="1" ht="38.65" customHeight="1">
      <c r="B8" s="910" t="s">
        <v>335</v>
      </c>
      <c r="C8" s="515"/>
      <c r="D8" s="858"/>
      <c r="E8" s="859"/>
      <c r="F8" s="858"/>
      <c r="G8" s="859"/>
      <c r="H8" s="860"/>
      <c r="I8" s="861"/>
    </row>
    <row r="9" spans="1:12" s="857" customFormat="1" ht="15" hidden="1" customHeight="1">
      <c r="B9" s="862">
        <v>36800</v>
      </c>
      <c r="C9" s="515">
        <v>2586113.2999999998</v>
      </c>
      <c r="D9" s="858"/>
      <c r="E9" s="859"/>
      <c r="F9" s="858"/>
      <c r="G9" s="859"/>
      <c r="H9" s="860"/>
      <c r="I9" s="861"/>
    </row>
    <row r="10" spans="1:12" s="857" customFormat="1" ht="15" hidden="1" customHeight="1">
      <c r="B10" s="862">
        <v>36831</v>
      </c>
      <c r="C10" s="515">
        <v>2589274.9</v>
      </c>
      <c r="D10" s="858">
        <v>3161.6000000000931</v>
      </c>
      <c r="E10" s="859">
        <v>0.1222529577493674</v>
      </c>
      <c r="F10" s="858"/>
      <c r="G10" s="859"/>
      <c r="H10" s="860"/>
      <c r="I10" s="861"/>
    </row>
    <row r="11" spans="1:12" s="857" customFormat="1" ht="15" hidden="1" customHeight="1">
      <c r="B11" s="862">
        <v>36861</v>
      </c>
      <c r="C11" s="515">
        <v>2590594.2000000002</v>
      </c>
      <c r="D11" s="858">
        <v>1319.3000000002794</v>
      </c>
      <c r="E11" s="859">
        <v>5.0952488667775242E-2</v>
      </c>
      <c r="F11" s="858"/>
      <c r="G11" s="859"/>
      <c r="H11" s="860"/>
      <c r="I11" s="861"/>
    </row>
    <row r="12" spans="1:12" s="857" customFormat="1" ht="15" hidden="1" customHeight="1">
      <c r="A12" s="863" t="s">
        <v>229</v>
      </c>
      <c r="B12" s="864" t="s">
        <v>229</v>
      </c>
      <c r="C12" s="577"/>
      <c r="D12" s="865"/>
      <c r="E12" s="866"/>
      <c r="F12" s="865"/>
      <c r="G12" s="866"/>
      <c r="H12" s="860"/>
      <c r="I12" s="867"/>
      <c r="J12" s="868"/>
      <c r="K12" s="868"/>
    </row>
    <row r="13" spans="1:12" s="857" customFormat="1" ht="15" hidden="1" customHeight="1">
      <c r="A13" s="869">
        <v>36892</v>
      </c>
      <c r="B13" s="297">
        <v>2001</v>
      </c>
      <c r="C13" s="515">
        <v>2569344.04</v>
      </c>
      <c r="D13" s="858">
        <v>-21250.160000000149</v>
      </c>
      <c r="E13" s="859">
        <v>-0.82028130843495717</v>
      </c>
      <c r="F13" s="858"/>
      <c r="G13" s="859"/>
      <c r="H13" s="860"/>
      <c r="I13" s="861"/>
    </row>
    <row r="14" spans="1:12" s="857" customFormat="1" ht="15" hidden="1" customHeight="1">
      <c r="A14" s="869">
        <v>36923</v>
      </c>
      <c r="B14" s="297">
        <v>2001</v>
      </c>
      <c r="C14" s="519">
        <v>2573902.35</v>
      </c>
      <c r="D14" s="858">
        <v>4558.3100000000559</v>
      </c>
      <c r="E14" s="859">
        <v>0.17741142988387537</v>
      </c>
      <c r="F14" s="858"/>
      <c r="G14" s="859"/>
      <c r="H14" s="860"/>
      <c r="I14" s="861"/>
    </row>
    <row r="15" spans="1:12" s="857" customFormat="1" ht="15" customHeight="1">
      <c r="A15" s="869">
        <v>36951</v>
      </c>
      <c r="B15" s="297">
        <v>2001</v>
      </c>
      <c r="C15" s="519">
        <v>2584964.13</v>
      </c>
      <c r="D15" s="858">
        <v>11061.779999999795</v>
      </c>
      <c r="E15" s="859">
        <v>0.4297668868440212</v>
      </c>
      <c r="F15" s="858"/>
      <c r="G15" s="859"/>
      <c r="H15" s="860"/>
      <c r="I15" s="861"/>
    </row>
    <row r="16" spans="1:12" s="857" customFormat="1" ht="15" hidden="1" customHeight="1">
      <c r="A16" s="869">
        <v>36982</v>
      </c>
      <c r="B16" s="297">
        <v>2001</v>
      </c>
      <c r="C16" s="519">
        <v>2595379.1</v>
      </c>
      <c r="D16" s="858">
        <v>10414.970000000205</v>
      </c>
      <c r="E16" s="859">
        <v>0.40290578422843737</v>
      </c>
      <c r="F16" s="858"/>
      <c r="G16" s="859"/>
      <c r="H16" s="860"/>
      <c r="I16" s="861"/>
    </row>
    <row r="17" spans="1:11" s="857" customFormat="1" ht="15" hidden="1" customHeight="1">
      <c r="A17" s="869">
        <v>37012</v>
      </c>
      <c r="B17" s="297">
        <v>2001</v>
      </c>
      <c r="C17" s="519">
        <v>2606821.13</v>
      </c>
      <c r="D17" s="858">
        <v>11442.029999999795</v>
      </c>
      <c r="E17" s="859">
        <v>0.44086160669168351</v>
      </c>
      <c r="F17" s="858"/>
      <c r="G17" s="859"/>
      <c r="H17" s="860"/>
      <c r="I17" s="861"/>
    </row>
    <row r="18" spans="1:11" s="857" customFormat="1" ht="15" hidden="1" customHeight="1">
      <c r="A18" s="869">
        <v>37043</v>
      </c>
      <c r="B18" s="297">
        <v>2001</v>
      </c>
      <c r="C18" s="519">
        <v>2615666.15</v>
      </c>
      <c r="D18" s="858">
        <v>8845.0200000000186</v>
      </c>
      <c r="E18" s="859">
        <v>0.33930291181889061</v>
      </c>
      <c r="F18" s="858"/>
      <c r="G18" s="859"/>
      <c r="H18" s="860"/>
      <c r="I18" s="861"/>
    </row>
    <row r="19" spans="1:11" s="857" customFormat="1" ht="15" hidden="1" customHeight="1">
      <c r="A19" s="869">
        <v>37073</v>
      </c>
      <c r="B19" s="297">
        <v>2001</v>
      </c>
      <c r="C19" s="519">
        <v>2620886.86</v>
      </c>
      <c r="D19" s="858">
        <v>5220.7099999999627</v>
      </c>
      <c r="E19" s="859">
        <v>0.19959389695050334</v>
      </c>
      <c r="F19" s="858"/>
      <c r="G19" s="859"/>
      <c r="H19" s="860"/>
      <c r="I19" s="861"/>
    </row>
    <row r="20" spans="1:11" s="857" customFormat="1" ht="15" hidden="1" customHeight="1">
      <c r="A20" s="869">
        <v>37104</v>
      </c>
      <c r="B20" s="297">
        <v>2001</v>
      </c>
      <c r="C20" s="519">
        <v>2621951.59</v>
      </c>
      <c r="D20" s="858">
        <v>1064.7299999999814</v>
      </c>
      <c r="E20" s="859">
        <v>4.0624798279154106E-2</v>
      </c>
      <c r="F20" s="858"/>
      <c r="G20" s="859"/>
      <c r="H20" s="860"/>
      <c r="I20" s="861"/>
    </row>
    <row r="21" spans="1:11" s="857" customFormat="1" ht="15" hidden="1" customHeight="1">
      <c r="A21" s="869">
        <v>37135</v>
      </c>
      <c r="B21" s="297">
        <v>2001</v>
      </c>
      <c r="C21" s="519">
        <v>2620548.54</v>
      </c>
      <c r="D21" s="858">
        <v>-1403.0499999998137</v>
      </c>
      <c r="E21" s="859">
        <v>-5.3511666857275486E-2</v>
      </c>
      <c r="F21" s="858"/>
      <c r="G21" s="859"/>
      <c r="H21" s="860"/>
      <c r="I21" s="861"/>
    </row>
    <row r="22" spans="1:11" s="857" customFormat="1" ht="15" hidden="1" customHeight="1">
      <c r="A22" s="869">
        <v>37165</v>
      </c>
      <c r="B22" s="297">
        <v>2001</v>
      </c>
      <c r="C22" s="519">
        <v>2621607.09</v>
      </c>
      <c r="D22" s="858">
        <v>1058.5499999998137</v>
      </c>
      <c r="E22" s="859">
        <v>4.0394214563946207E-2</v>
      </c>
      <c r="F22" s="858">
        <v>35493.790000000037</v>
      </c>
      <c r="G22" s="859">
        <v>1.3724762174959722</v>
      </c>
      <c r="H22" s="860"/>
      <c r="I22" s="861"/>
    </row>
    <row r="23" spans="1:11" s="857" customFormat="1" ht="19.7" hidden="1" customHeight="1">
      <c r="A23" s="869">
        <v>37196</v>
      </c>
      <c r="B23" s="297">
        <v>2001</v>
      </c>
      <c r="C23" s="519">
        <v>2622915.4700000002</v>
      </c>
      <c r="D23" s="858">
        <v>1308.3800000003539</v>
      </c>
      <c r="E23" s="859">
        <v>4.9907554987598246E-2</v>
      </c>
      <c r="F23" s="858">
        <v>33640.570000000298</v>
      </c>
      <c r="G23" s="859">
        <v>1.299227440083726</v>
      </c>
      <c r="H23" s="860"/>
      <c r="I23" s="861"/>
    </row>
    <row r="24" spans="1:11" s="857" customFormat="1" ht="15" hidden="1" customHeight="1">
      <c r="A24" s="869">
        <v>37226</v>
      </c>
      <c r="B24" s="297">
        <v>2001</v>
      </c>
      <c r="C24" s="519">
        <v>2622593</v>
      </c>
      <c r="D24" s="858">
        <v>-322.47000000020489</v>
      </c>
      <c r="E24" s="859">
        <v>-1.2294334441520505E-2</v>
      </c>
      <c r="F24" s="858">
        <v>31998.799999999814</v>
      </c>
      <c r="G24" s="859">
        <v>1.2351915247860887</v>
      </c>
      <c r="H24" s="860"/>
      <c r="I24" s="861"/>
    </row>
    <row r="25" spans="1:11" s="857" customFormat="1" ht="15" hidden="1" customHeight="1">
      <c r="A25" s="863" t="s">
        <v>228</v>
      </c>
      <c r="B25" s="870" t="s">
        <v>228</v>
      </c>
      <c r="C25" s="577"/>
      <c r="D25" s="865"/>
      <c r="E25" s="866"/>
      <c r="F25" s="865"/>
      <c r="G25" s="866"/>
      <c r="H25" s="860"/>
      <c r="I25" s="867"/>
      <c r="J25" s="868"/>
      <c r="K25" s="868"/>
    </row>
    <row r="26" spans="1:11" s="857" customFormat="1" ht="15" hidden="1" customHeight="1">
      <c r="A26" s="869">
        <v>37257</v>
      </c>
      <c r="B26" s="297">
        <v>2002</v>
      </c>
      <c r="C26" s="515">
        <v>2607548.6800000002</v>
      </c>
      <c r="D26" s="858">
        <v>-15044.319999999832</v>
      </c>
      <c r="E26" s="859">
        <v>-0.57364295565494672</v>
      </c>
      <c r="F26" s="858">
        <v>38204.64000000013</v>
      </c>
      <c r="G26" s="859">
        <v>1.486941390690518</v>
      </c>
      <c r="H26" s="860"/>
      <c r="I26" s="861"/>
    </row>
    <row r="27" spans="1:11" s="857" customFormat="1" ht="15" hidden="1" customHeight="1">
      <c r="A27" s="869">
        <v>37288</v>
      </c>
      <c r="B27" s="297">
        <v>2002</v>
      </c>
      <c r="C27" s="519">
        <v>2617910.65</v>
      </c>
      <c r="D27" s="858">
        <v>10361.969999999739</v>
      </c>
      <c r="E27" s="859">
        <v>0.39738356869332847</v>
      </c>
      <c r="F27" s="858">
        <v>44008.299999999814</v>
      </c>
      <c r="G27" s="859">
        <v>1.7097890290981752</v>
      </c>
      <c r="H27" s="860"/>
      <c r="I27" s="861"/>
    </row>
    <row r="28" spans="1:11" s="857" customFormat="1" ht="15" customHeight="1">
      <c r="A28" s="869">
        <v>37316</v>
      </c>
      <c r="B28" s="297">
        <v>2002</v>
      </c>
      <c r="C28" s="519">
        <v>2630199.19</v>
      </c>
      <c r="D28" s="858">
        <v>12288.540000000037</v>
      </c>
      <c r="E28" s="859">
        <v>0.46940257491216641</v>
      </c>
      <c r="F28" s="858">
        <v>45235.060000000056</v>
      </c>
      <c r="G28" s="859">
        <v>1.7499298916770556</v>
      </c>
      <c r="H28" s="860"/>
      <c r="I28" s="861"/>
    </row>
    <row r="29" spans="1:11" s="857" customFormat="1" ht="15" hidden="1" customHeight="1">
      <c r="A29" s="869">
        <v>37347</v>
      </c>
      <c r="B29" s="297">
        <v>2002</v>
      </c>
      <c r="C29" s="519">
        <v>2643245.4</v>
      </c>
      <c r="D29" s="858">
        <v>13046.209999999963</v>
      </c>
      <c r="E29" s="859">
        <v>0.49601604508136177</v>
      </c>
      <c r="F29" s="858">
        <v>47866.299999999814</v>
      </c>
      <c r="G29" s="859">
        <v>1.8442893371530857</v>
      </c>
      <c r="H29" s="860"/>
      <c r="I29" s="861"/>
    </row>
    <row r="30" spans="1:11" s="857" customFormat="1" ht="15" hidden="1" customHeight="1">
      <c r="A30" s="869">
        <v>37377</v>
      </c>
      <c r="B30" s="297">
        <v>2002</v>
      </c>
      <c r="C30" s="519">
        <v>2655777.5699999998</v>
      </c>
      <c r="D30" s="858">
        <v>12532.169999999925</v>
      </c>
      <c r="E30" s="859">
        <v>0.47412056406113834</v>
      </c>
      <c r="F30" s="858">
        <v>48956.439999999944</v>
      </c>
      <c r="G30" s="859">
        <v>1.8780130111957476</v>
      </c>
      <c r="H30" s="860"/>
      <c r="I30" s="861"/>
    </row>
    <row r="31" spans="1:11" s="857" customFormat="1" ht="15" hidden="1" customHeight="1">
      <c r="A31" s="869">
        <v>37408</v>
      </c>
      <c r="B31" s="297">
        <v>2002</v>
      </c>
      <c r="C31" s="519">
        <v>2664488.38</v>
      </c>
      <c r="D31" s="858">
        <v>8710.8100000000559</v>
      </c>
      <c r="E31" s="859">
        <v>0.32799471229813548</v>
      </c>
      <c r="F31" s="858">
        <v>48822.229999999981</v>
      </c>
      <c r="G31" s="859">
        <v>1.866531399658939</v>
      </c>
      <c r="H31" s="860"/>
      <c r="I31" s="861"/>
    </row>
    <row r="32" spans="1:11" s="857" customFormat="1" ht="15" hidden="1" customHeight="1">
      <c r="A32" s="869">
        <v>37438</v>
      </c>
      <c r="B32" s="297">
        <v>2002</v>
      </c>
      <c r="C32" s="519">
        <v>2670593.04</v>
      </c>
      <c r="D32" s="858">
        <v>6104.660000000149</v>
      </c>
      <c r="E32" s="859">
        <v>0.22911190177529761</v>
      </c>
      <c r="F32" s="858">
        <v>49706.180000000168</v>
      </c>
      <c r="G32" s="859">
        <v>1.8965404710373548</v>
      </c>
      <c r="H32" s="860"/>
      <c r="I32" s="861"/>
    </row>
    <row r="33" spans="1:11" s="857" customFormat="1" ht="15" hidden="1" customHeight="1">
      <c r="A33" s="869">
        <v>37469</v>
      </c>
      <c r="B33" s="297">
        <v>2002</v>
      </c>
      <c r="C33" s="519">
        <v>2670634.09</v>
      </c>
      <c r="D33" s="858">
        <v>41.049999999813735</v>
      </c>
      <c r="E33" s="859">
        <v>1.5371117719951144E-3</v>
      </c>
      <c r="F33" s="858">
        <v>48682.5</v>
      </c>
      <c r="G33" s="859">
        <v>1.856727644616825</v>
      </c>
      <c r="H33" s="860"/>
      <c r="I33" s="861"/>
    </row>
    <row r="34" spans="1:11" s="857" customFormat="1" ht="15" hidden="1" customHeight="1">
      <c r="A34" s="869">
        <v>37500</v>
      </c>
      <c r="B34" s="297">
        <v>2002</v>
      </c>
      <c r="C34" s="519">
        <v>2670719.23</v>
      </c>
      <c r="D34" s="858">
        <v>85.140000000130385</v>
      </c>
      <c r="E34" s="859">
        <v>3.1880069350904705E-3</v>
      </c>
      <c r="F34" s="858">
        <v>50170.689999999944</v>
      </c>
      <c r="G34" s="859">
        <v>1.9145109977623207</v>
      </c>
      <c r="H34" s="860"/>
      <c r="I34" s="861"/>
    </row>
    <row r="35" spans="1:11" s="857" customFormat="1" ht="15" hidden="1" customHeight="1">
      <c r="A35" s="869">
        <v>37530</v>
      </c>
      <c r="B35" s="297">
        <v>2002</v>
      </c>
      <c r="C35" s="519">
        <v>2673295.86</v>
      </c>
      <c r="D35" s="858">
        <v>2576.6299999998882</v>
      </c>
      <c r="E35" s="859">
        <v>9.6477007805859216E-2</v>
      </c>
      <c r="F35" s="858">
        <v>51688.770000000019</v>
      </c>
      <c r="G35" s="859">
        <v>1.9716444236500763</v>
      </c>
      <c r="H35" s="860"/>
      <c r="I35" s="861"/>
    </row>
    <row r="36" spans="1:11" s="857" customFormat="1" ht="15" hidden="1" customHeight="1">
      <c r="A36" s="869">
        <v>37561</v>
      </c>
      <c r="B36" s="297">
        <v>2002</v>
      </c>
      <c r="C36" s="519">
        <v>2675551.4700000002</v>
      </c>
      <c r="D36" s="858">
        <v>2255.6100000003353</v>
      </c>
      <c r="E36" s="859">
        <v>8.437562163435075E-2</v>
      </c>
      <c r="F36" s="858">
        <v>52636</v>
      </c>
      <c r="G36" s="859">
        <v>2.0067745454259693</v>
      </c>
      <c r="H36" s="860"/>
      <c r="I36" s="861"/>
    </row>
    <row r="37" spans="1:11" s="857" customFormat="1" ht="15" hidden="1" customHeight="1">
      <c r="A37" s="869">
        <v>37591</v>
      </c>
      <c r="B37" s="297">
        <v>2002</v>
      </c>
      <c r="C37" s="519">
        <v>2675695.83</v>
      </c>
      <c r="D37" s="858">
        <v>144.35999999986961</v>
      </c>
      <c r="E37" s="859">
        <v>5.3955231890938649E-3</v>
      </c>
      <c r="F37" s="858">
        <v>53102.830000000075</v>
      </c>
      <c r="G37" s="859">
        <v>2.0248216173840206</v>
      </c>
      <c r="H37" s="860"/>
      <c r="I37" s="861"/>
    </row>
    <row r="38" spans="1:11" s="857" customFormat="1" ht="15" hidden="1" customHeight="1">
      <c r="A38" s="863" t="s">
        <v>227</v>
      </c>
      <c r="B38" s="870" t="s">
        <v>227</v>
      </c>
      <c r="C38" s="577"/>
      <c r="D38" s="865"/>
      <c r="E38" s="866"/>
      <c r="F38" s="865"/>
      <c r="G38" s="866"/>
      <c r="H38" s="860"/>
      <c r="I38" s="867"/>
      <c r="J38" s="868"/>
      <c r="K38" s="868"/>
    </row>
    <row r="39" spans="1:11" s="857" customFormat="1" ht="15" hidden="1" customHeight="1">
      <c r="A39" s="869">
        <v>37622</v>
      </c>
      <c r="B39" s="297">
        <v>2003</v>
      </c>
      <c r="C39" s="515">
        <v>2671033.4700000002</v>
      </c>
      <c r="D39" s="858">
        <v>-4662.3599999998696</v>
      </c>
      <c r="E39" s="859">
        <v>-0.17424850566814598</v>
      </c>
      <c r="F39" s="858">
        <v>63484.790000000037</v>
      </c>
      <c r="G39" s="859">
        <v>2.4346540675129376</v>
      </c>
      <c r="H39" s="860"/>
      <c r="I39" s="861"/>
    </row>
    <row r="40" spans="1:11" s="857" customFormat="1" ht="15" hidden="1" customHeight="1">
      <c r="A40" s="869">
        <v>37653</v>
      </c>
      <c r="B40" s="297">
        <v>2003</v>
      </c>
      <c r="C40" s="519">
        <v>2678369</v>
      </c>
      <c r="D40" s="858">
        <v>7335.5299999997951</v>
      </c>
      <c r="E40" s="859">
        <v>0.27463264996075054</v>
      </c>
      <c r="F40" s="858">
        <v>60458.350000000093</v>
      </c>
      <c r="G40" s="859">
        <v>2.3094122788339035</v>
      </c>
      <c r="H40" s="860"/>
      <c r="I40" s="861"/>
    </row>
    <row r="41" spans="1:11" s="857" customFormat="1" ht="15" customHeight="1">
      <c r="A41" s="869">
        <v>37681</v>
      </c>
      <c r="B41" s="297">
        <v>2003</v>
      </c>
      <c r="C41" s="519">
        <v>2692909.57</v>
      </c>
      <c r="D41" s="858">
        <v>14540.569999999832</v>
      </c>
      <c r="E41" s="859">
        <v>0.54288897459609586</v>
      </c>
      <c r="F41" s="858">
        <v>62710.379999999888</v>
      </c>
      <c r="G41" s="859">
        <v>2.3842445179978853</v>
      </c>
      <c r="H41" s="860"/>
      <c r="I41" s="861"/>
    </row>
    <row r="42" spans="1:11" s="857" customFormat="1" ht="15" hidden="1" customHeight="1">
      <c r="A42" s="869">
        <v>37712</v>
      </c>
      <c r="B42" s="297">
        <v>2003</v>
      </c>
      <c r="C42" s="519">
        <v>2710556.05</v>
      </c>
      <c r="D42" s="858">
        <v>17646.479999999981</v>
      </c>
      <c r="E42" s="859">
        <v>0.65529419170209735</v>
      </c>
      <c r="F42" s="858">
        <v>67310.649999999907</v>
      </c>
      <c r="G42" s="859">
        <v>2.5465153557062905</v>
      </c>
      <c r="H42" s="860"/>
      <c r="I42" s="861"/>
    </row>
    <row r="43" spans="1:11" s="857" customFormat="1" ht="15" hidden="1" customHeight="1">
      <c r="A43" s="869">
        <v>37742</v>
      </c>
      <c r="B43" s="297">
        <v>2003</v>
      </c>
      <c r="C43" s="519">
        <v>2726663.77</v>
      </c>
      <c r="D43" s="858">
        <v>16107.720000000205</v>
      </c>
      <c r="E43" s="859">
        <v>0.5942588790960599</v>
      </c>
      <c r="F43" s="858">
        <v>70886.200000000186</v>
      </c>
      <c r="G43" s="859">
        <v>2.6691316622573993</v>
      </c>
      <c r="H43" s="860"/>
      <c r="I43" s="861"/>
    </row>
    <row r="44" spans="1:11" s="857" customFormat="1" ht="15" hidden="1" customHeight="1">
      <c r="A44" s="869">
        <v>37773</v>
      </c>
      <c r="B44" s="297">
        <v>2003</v>
      </c>
      <c r="C44" s="519">
        <v>2739626.33</v>
      </c>
      <c r="D44" s="858">
        <v>12962.560000000056</v>
      </c>
      <c r="E44" s="859">
        <v>0.47540001604231463</v>
      </c>
      <c r="F44" s="858">
        <v>75137.950000000186</v>
      </c>
      <c r="G44" s="859">
        <v>2.819976644071545</v>
      </c>
      <c r="H44" s="860"/>
      <c r="I44" s="861"/>
    </row>
    <row r="45" spans="1:11" s="857" customFormat="1" ht="16.350000000000001" hidden="1" customHeight="1">
      <c r="A45" s="869">
        <v>37803</v>
      </c>
      <c r="B45" s="297">
        <v>2003</v>
      </c>
      <c r="C45" s="519">
        <v>2747870.82</v>
      </c>
      <c r="D45" s="858">
        <v>8244.4899999997579</v>
      </c>
      <c r="E45" s="859">
        <v>0.30093483588325398</v>
      </c>
      <c r="F45" s="858">
        <v>77277.779999999795</v>
      </c>
      <c r="G45" s="859">
        <v>2.8936561596071471</v>
      </c>
      <c r="H45" s="860"/>
      <c r="I45" s="861"/>
    </row>
    <row r="46" spans="1:11" s="857" customFormat="1" ht="15" hidden="1" customHeight="1">
      <c r="A46" s="869">
        <v>37834</v>
      </c>
      <c r="B46" s="297">
        <v>2003</v>
      </c>
      <c r="C46" s="519">
        <v>2750904.95</v>
      </c>
      <c r="D46" s="858">
        <v>3034.1300000003539</v>
      </c>
      <c r="E46" s="859">
        <v>0.11041749044085236</v>
      </c>
      <c r="F46" s="858">
        <v>80270.860000000335</v>
      </c>
      <c r="G46" s="859">
        <v>3.0056854400446866</v>
      </c>
      <c r="H46" s="860"/>
      <c r="I46" s="861"/>
    </row>
    <row r="47" spans="1:11" s="857" customFormat="1" ht="15" hidden="1" customHeight="1">
      <c r="A47" s="869">
        <v>37865</v>
      </c>
      <c r="B47" s="297">
        <v>2003</v>
      </c>
      <c r="C47" s="519">
        <v>2754230.45</v>
      </c>
      <c r="D47" s="858">
        <v>3325.5</v>
      </c>
      <c r="E47" s="859">
        <v>0.12088749195061155</v>
      </c>
      <c r="F47" s="858">
        <v>83511.220000000205</v>
      </c>
      <c r="G47" s="859">
        <v>3.1269187364184319</v>
      </c>
      <c r="H47" s="860"/>
      <c r="I47" s="861"/>
    </row>
    <row r="48" spans="1:11" s="857" customFormat="1" ht="15" hidden="1" customHeight="1">
      <c r="A48" s="869">
        <v>37895</v>
      </c>
      <c r="B48" s="297">
        <v>2003</v>
      </c>
      <c r="C48" s="519">
        <v>2759872.65</v>
      </c>
      <c r="D48" s="858">
        <v>5642.1999999997206</v>
      </c>
      <c r="E48" s="859">
        <v>0.20485577014805756</v>
      </c>
      <c r="F48" s="858">
        <v>86576.790000000037</v>
      </c>
      <c r="G48" s="859">
        <v>3.2385786884060082</v>
      </c>
      <c r="H48" s="860"/>
      <c r="I48" s="861"/>
    </row>
    <row r="49" spans="1:14" s="857" customFormat="1" ht="15" hidden="1" customHeight="1">
      <c r="A49" s="869">
        <v>37926</v>
      </c>
      <c r="B49" s="297">
        <v>2003</v>
      </c>
      <c r="C49" s="519">
        <v>2764923.65</v>
      </c>
      <c r="D49" s="858">
        <v>5051</v>
      </c>
      <c r="E49" s="859">
        <v>0.18301569095950754</v>
      </c>
      <c r="F49" s="858">
        <v>89372.179999999702</v>
      </c>
      <c r="G49" s="859">
        <v>3.3403274428504943</v>
      </c>
      <c r="H49" s="860"/>
      <c r="I49" s="861"/>
    </row>
    <row r="50" spans="1:14" s="857" customFormat="1" ht="15" hidden="1" customHeight="1">
      <c r="A50" s="869">
        <v>37956</v>
      </c>
      <c r="B50" s="297">
        <v>2003</v>
      </c>
      <c r="C50" s="519">
        <v>2770250.89</v>
      </c>
      <c r="D50" s="858">
        <v>5327.2400000002235</v>
      </c>
      <c r="E50" s="859">
        <v>0.19267222803784989</v>
      </c>
      <c r="F50" s="858">
        <v>94555.060000000056</v>
      </c>
      <c r="G50" s="859">
        <v>3.533849361345375</v>
      </c>
      <c r="H50" s="860"/>
      <c r="I50" s="861"/>
    </row>
    <row r="51" spans="1:14" s="857" customFormat="1" ht="15" hidden="1" customHeight="1">
      <c r="A51" s="863" t="s">
        <v>183</v>
      </c>
      <c r="B51" s="870" t="s">
        <v>183</v>
      </c>
      <c r="C51" s="577"/>
      <c r="D51" s="865"/>
      <c r="E51" s="866"/>
      <c r="F51" s="865"/>
      <c r="G51" s="866"/>
      <c r="H51" s="860"/>
      <c r="I51" s="867"/>
      <c r="J51" s="868"/>
      <c r="K51" s="868"/>
    </row>
    <row r="52" spans="1:14" s="857" customFormat="1" ht="15" hidden="1" customHeight="1">
      <c r="A52" s="869">
        <v>37987</v>
      </c>
      <c r="B52" s="297">
        <v>2004</v>
      </c>
      <c r="C52" s="515">
        <v>2768253.95</v>
      </c>
      <c r="D52" s="858">
        <v>-1996.9399999999441</v>
      </c>
      <c r="E52" s="859">
        <v>-7.2085167708408449E-2</v>
      </c>
      <c r="F52" s="858">
        <v>97220.479999999981</v>
      </c>
      <c r="G52" s="859">
        <v>3.6398076284682475</v>
      </c>
      <c r="H52" s="860"/>
      <c r="I52" s="861"/>
    </row>
    <row r="53" spans="1:14" s="857" customFormat="1" ht="15" hidden="1" customHeight="1">
      <c r="A53" s="869">
        <v>38018</v>
      </c>
      <c r="B53" s="297">
        <v>2004</v>
      </c>
      <c r="C53" s="519">
        <v>2780917.95</v>
      </c>
      <c r="D53" s="858">
        <v>12664</v>
      </c>
      <c r="E53" s="859">
        <v>0.45747248008080987</v>
      </c>
      <c r="F53" s="858">
        <v>102548.95000000019</v>
      </c>
      <c r="G53" s="859">
        <v>3.8287834872640758</v>
      </c>
      <c r="H53" s="860"/>
      <c r="I53" s="861"/>
    </row>
    <row r="54" spans="1:14" s="873" customFormat="1" ht="15" customHeight="1">
      <c r="A54" s="869">
        <v>38047</v>
      </c>
      <c r="B54" s="297">
        <v>2004</v>
      </c>
      <c r="C54" s="519">
        <v>2800362.21</v>
      </c>
      <c r="D54" s="858">
        <v>19444.259999999776</v>
      </c>
      <c r="E54" s="859">
        <v>0.69920293764869257</v>
      </c>
      <c r="F54" s="858">
        <v>107452.64000000013</v>
      </c>
      <c r="G54" s="859">
        <v>3.9902060283442751</v>
      </c>
      <c r="H54" s="860"/>
      <c r="I54" s="871"/>
      <c r="J54" s="872"/>
    </row>
    <row r="55" spans="1:14" s="857" customFormat="1" ht="15" hidden="1" customHeight="1">
      <c r="A55" s="869">
        <v>38078</v>
      </c>
      <c r="B55" s="297">
        <v>2004</v>
      </c>
      <c r="C55" s="519">
        <v>2817972.95</v>
      </c>
      <c r="D55" s="858">
        <v>17610.740000000224</v>
      </c>
      <c r="E55" s="859">
        <v>0.6288736484556523</v>
      </c>
      <c r="F55" s="858">
        <v>107416.90000000037</v>
      </c>
      <c r="G55" s="859">
        <v>3.9629101194937704</v>
      </c>
      <c r="H55" s="860"/>
      <c r="I55" s="867"/>
    </row>
    <row r="56" spans="1:14" s="857" customFormat="1" ht="15" hidden="1" customHeight="1">
      <c r="A56" s="869">
        <v>38108</v>
      </c>
      <c r="B56" s="297">
        <v>2004</v>
      </c>
      <c r="C56" s="519">
        <v>2834709.2</v>
      </c>
      <c r="D56" s="858">
        <v>16736.25</v>
      </c>
      <c r="E56" s="859">
        <v>0.59391095290676787</v>
      </c>
      <c r="F56" s="858">
        <v>108045.43000000017</v>
      </c>
      <c r="G56" s="859">
        <v>3.9625505421227842</v>
      </c>
      <c r="H56" s="860"/>
      <c r="I56" s="867"/>
    </row>
    <row r="57" spans="1:14" s="875" customFormat="1" ht="15" hidden="1" customHeight="1">
      <c r="A57" s="869">
        <v>38139</v>
      </c>
      <c r="B57" s="297">
        <v>2004</v>
      </c>
      <c r="C57" s="519">
        <v>2849361.13</v>
      </c>
      <c r="D57" s="858">
        <v>14651.929999999702</v>
      </c>
      <c r="E57" s="859">
        <v>0.51687594621698452</v>
      </c>
      <c r="F57" s="858">
        <v>109734.79999999981</v>
      </c>
      <c r="G57" s="859">
        <v>4.0054659571037092</v>
      </c>
      <c r="H57" s="860"/>
      <c r="I57" s="874"/>
    </row>
    <row r="58" spans="1:14" s="155" customFormat="1" ht="15" hidden="1" customHeight="1">
      <c r="A58" s="869">
        <v>38169</v>
      </c>
      <c r="B58" s="297">
        <v>2004</v>
      </c>
      <c r="C58" s="519">
        <v>2857506.47</v>
      </c>
      <c r="D58" s="858">
        <v>8145.3400000003166</v>
      </c>
      <c r="E58" s="859">
        <v>0.285865484520059</v>
      </c>
      <c r="F58" s="858">
        <v>109635.65000000037</v>
      </c>
      <c r="G58" s="859">
        <v>3.9898400318542144</v>
      </c>
      <c r="H58" s="860"/>
      <c r="I58" s="876"/>
    </row>
    <row r="59" spans="1:14" s="155" customFormat="1" ht="15" hidden="1" customHeight="1">
      <c r="A59" s="869">
        <v>38200</v>
      </c>
      <c r="B59" s="297">
        <v>2004</v>
      </c>
      <c r="C59" s="519">
        <v>2859427.5</v>
      </c>
      <c r="D59" s="858">
        <v>1921.0299999997951</v>
      </c>
      <c r="E59" s="859">
        <v>6.7227494326544956E-2</v>
      </c>
      <c r="F59" s="858">
        <v>108522.54999999981</v>
      </c>
      <c r="G59" s="859">
        <v>3.9449763613242936</v>
      </c>
      <c r="H59" s="860"/>
      <c r="I59" s="877"/>
    </row>
    <row r="60" spans="1:14" s="155" customFormat="1" ht="15" hidden="1" customHeight="1">
      <c r="A60" s="869">
        <v>38231</v>
      </c>
      <c r="B60" s="297">
        <v>2004</v>
      </c>
      <c r="C60" s="519">
        <v>2861768.95</v>
      </c>
      <c r="D60" s="858">
        <v>2341.4500000001863</v>
      </c>
      <c r="E60" s="859">
        <v>8.1885272489003569E-2</v>
      </c>
      <c r="F60" s="858">
        <v>107538.5</v>
      </c>
      <c r="G60" s="859">
        <v>3.9044844631646498</v>
      </c>
      <c r="H60" s="860"/>
      <c r="I60" s="877"/>
    </row>
    <row r="61" spans="1:14" s="857" customFormat="1" ht="15" hidden="1" customHeight="1">
      <c r="A61" s="869">
        <v>38261</v>
      </c>
      <c r="B61" s="297">
        <v>2004</v>
      </c>
      <c r="C61" s="519">
        <v>2867423.14</v>
      </c>
      <c r="D61" s="858">
        <v>5654.1899999999441</v>
      </c>
      <c r="E61" s="859">
        <v>0.197576747067572</v>
      </c>
      <c r="F61" s="858">
        <v>107550.49000000022</v>
      </c>
      <c r="G61" s="859">
        <v>3.8969366938000007</v>
      </c>
      <c r="H61" s="860"/>
      <c r="I61" s="878"/>
    </row>
    <row r="62" spans="1:14" s="879" customFormat="1" ht="15" hidden="1" customHeight="1">
      <c r="A62" s="869">
        <v>38292</v>
      </c>
      <c r="B62" s="297">
        <v>2004</v>
      </c>
      <c r="C62" s="519">
        <v>2873320.19</v>
      </c>
      <c r="D62" s="858">
        <v>5897.0499999998137</v>
      </c>
      <c r="E62" s="859">
        <v>0.20565677655793024</v>
      </c>
      <c r="F62" s="858">
        <v>108396.54000000004</v>
      </c>
      <c r="G62" s="859">
        <v>3.9204171153152743</v>
      </c>
      <c r="H62" s="860"/>
      <c r="I62" s="877"/>
      <c r="J62" s="861"/>
      <c r="K62" s="878"/>
      <c r="L62" s="861"/>
      <c r="M62" s="878"/>
      <c r="N62" s="861"/>
    </row>
    <row r="63" spans="1:14" s="879" customFormat="1" ht="15" hidden="1" customHeight="1">
      <c r="A63" s="869">
        <v>38322</v>
      </c>
      <c r="B63" s="297">
        <v>2004</v>
      </c>
      <c r="C63" s="519">
        <v>2878779.05</v>
      </c>
      <c r="D63" s="858">
        <v>5458.8599999998696</v>
      </c>
      <c r="E63" s="859">
        <v>0.18998439571748804</v>
      </c>
      <c r="F63" s="858">
        <v>108528.15999999968</v>
      </c>
      <c r="G63" s="859">
        <v>3.9176292801407442</v>
      </c>
      <c r="H63" s="860"/>
      <c r="I63" s="877"/>
      <c r="J63" s="861"/>
      <c r="K63" s="878"/>
      <c r="L63" s="861"/>
      <c r="M63" s="878"/>
      <c r="N63" s="861"/>
    </row>
    <row r="64" spans="1:14" s="857" customFormat="1" ht="15" hidden="1" customHeight="1">
      <c r="A64" s="863" t="s">
        <v>182</v>
      </c>
      <c r="B64" s="870" t="s">
        <v>182</v>
      </c>
      <c r="C64" s="577"/>
      <c r="D64" s="865"/>
      <c r="E64" s="866"/>
      <c r="F64" s="865"/>
      <c r="G64" s="866"/>
      <c r="H64" s="860"/>
      <c r="I64" s="867"/>
      <c r="J64" s="868"/>
      <c r="K64" s="868"/>
    </row>
    <row r="65" spans="1:14" s="857" customFormat="1" ht="15" hidden="1" customHeight="1">
      <c r="A65" s="869">
        <v>38353</v>
      </c>
      <c r="B65" s="297">
        <v>2005</v>
      </c>
      <c r="C65" s="515">
        <v>2876706.6</v>
      </c>
      <c r="D65" s="858">
        <v>-2072.4499999997206</v>
      </c>
      <c r="E65" s="859">
        <v>-7.1990589204816047E-2</v>
      </c>
      <c r="F65" s="858">
        <v>108452.64999999991</v>
      </c>
      <c r="G65" s="859">
        <v>3.9177276347786005</v>
      </c>
      <c r="H65" s="860"/>
      <c r="I65" s="861"/>
    </row>
    <row r="66" spans="1:14" s="857" customFormat="1" ht="15" hidden="1" customHeight="1">
      <c r="A66" s="869">
        <v>38384</v>
      </c>
      <c r="B66" s="297">
        <v>2005</v>
      </c>
      <c r="C66" s="519">
        <v>2884992.2</v>
      </c>
      <c r="D66" s="858">
        <v>8285.6000000000931</v>
      </c>
      <c r="E66" s="859">
        <v>0.28802381167409408</v>
      </c>
      <c r="F66" s="858">
        <v>104074.25</v>
      </c>
      <c r="G66" s="859">
        <v>3.7424423111800138</v>
      </c>
      <c r="H66" s="860"/>
      <c r="I66" s="861"/>
    </row>
    <row r="67" spans="1:14" s="873" customFormat="1" ht="15" customHeight="1">
      <c r="A67" s="869">
        <v>38412</v>
      </c>
      <c r="B67" s="297">
        <v>2005</v>
      </c>
      <c r="C67" s="519">
        <v>2900855.66</v>
      </c>
      <c r="D67" s="858">
        <v>15863.459999999963</v>
      </c>
      <c r="E67" s="859">
        <v>0.54986145196509995</v>
      </c>
      <c r="F67" s="858">
        <v>100493.45000000019</v>
      </c>
      <c r="G67" s="859">
        <v>3.588587563463804</v>
      </c>
      <c r="H67" s="860"/>
      <c r="I67" s="871"/>
      <c r="J67" s="872"/>
    </row>
    <row r="68" spans="1:14" s="857" customFormat="1" ht="15" hidden="1" customHeight="1">
      <c r="A68" s="869">
        <v>38443</v>
      </c>
      <c r="B68" s="297">
        <v>2005</v>
      </c>
      <c r="C68" s="519">
        <v>2916433.04</v>
      </c>
      <c r="D68" s="858">
        <v>15577.379999999888</v>
      </c>
      <c r="E68" s="859">
        <v>0.53699259204091732</v>
      </c>
      <c r="F68" s="858">
        <v>98460.089999999851</v>
      </c>
      <c r="G68" s="859">
        <v>3.4940040854543923</v>
      </c>
      <c r="H68" s="860"/>
      <c r="I68" s="867"/>
    </row>
    <row r="69" spans="1:14" s="857" customFormat="1" ht="15" hidden="1" customHeight="1">
      <c r="A69" s="869">
        <v>38473</v>
      </c>
      <c r="B69" s="297">
        <v>2005</v>
      </c>
      <c r="C69" s="519">
        <v>2931504.86</v>
      </c>
      <c r="D69" s="858">
        <v>15071.819999999832</v>
      </c>
      <c r="E69" s="859">
        <v>0.51678950942071822</v>
      </c>
      <c r="F69" s="858">
        <v>96795.659999999683</v>
      </c>
      <c r="G69" s="859">
        <v>3.4146592532313207</v>
      </c>
      <c r="H69" s="860"/>
      <c r="I69" s="867"/>
    </row>
    <row r="70" spans="1:14" s="875" customFormat="1" ht="15" hidden="1" customHeight="1">
      <c r="A70" s="869">
        <v>38504</v>
      </c>
      <c r="B70" s="297">
        <v>2005</v>
      </c>
      <c r="C70" s="519">
        <v>2944916.81</v>
      </c>
      <c r="D70" s="858">
        <v>13411.950000000186</v>
      </c>
      <c r="E70" s="859">
        <v>0.45751075439117983</v>
      </c>
      <c r="F70" s="858">
        <v>95555.680000000168</v>
      </c>
      <c r="G70" s="859">
        <v>3.3535826327496778</v>
      </c>
      <c r="H70" s="860"/>
      <c r="I70" s="874"/>
    </row>
    <row r="71" spans="1:14" s="155" customFormat="1" ht="15" hidden="1" customHeight="1">
      <c r="A71" s="869">
        <v>38534</v>
      </c>
      <c r="B71" s="297">
        <v>2005</v>
      </c>
      <c r="C71" s="519">
        <v>2950785.69</v>
      </c>
      <c r="D71" s="858">
        <v>5868.8799999998882</v>
      </c>
      <c r="E71" s="859">
        <v>0.19928848176868996</v>
      </c>
      <c r="F71" s="858">
        <v>93279.219999999739</v>
      </c>
      <c r="G71" s="859">
        <v>3.2643572632050706</v>
      </c>
      <c r="H71" s="860"/>
      <c r="I71" s="876"/>
    </row>
    <row r="72" spans="1:14" s="155" customFormat="1" ht="15" hidden="1" customHeight="1">
      <c r="A72" s="869">
        <v>38565</v>
      </c>
      <c r="B72" s="297">
        <v>2005</v>
      </c>
      <c r="C72" s="519">
        <v>2951456.22</v>
      </c>
      <c r="D72" s="858">
        <v>670.53000000026077</v>
      </c>
      <c r="E72" s="859">
        <v>2.2723778357502056E-2</v>
      </c>
      <c r="F72" s="858">
        <v>92028.720000000205</v>
      </c>
      <c r="G72" s="859">
        <v>3.2184316615826276</v>
      </c>
      <c r="H72" s="860"/>
      <c r="I72" s="877"/>
    </row>
    <row r="73" spans="1:14" s="155" customFormat="1" ht="15" hidden="1" customHeight="1">
      <c r="A73" s="869">
        <v>38596</v>
      </c>
      <c r="B73" s="297">
        <v>2005</v>
      </c>
      <c r="C73" s="519">
        <v>2953668.4</v>
      </c>
      <c r="D73" s="858">
        <v>2212.179999999702</v>
      </c>
      <c r="E73" s="859">
        <v>7.495215361859664E-2</v>
      </c>
      <c r="F73" s="858">
        <v>91899.449999999721</v>
      </c>
      <c r="G73" s="859">
        <v>3.2112812601450429</v>
      </c>
      <c r="H73" s="860"/>
      <c r="I73" s="877"/>
    </row>
    <row r="74" spans="1:14" s="857" customFormat="1" ht="15" hidden="1" customHeight="1">
      <c r="A74" s="869">
        <v>38626</v>
      </c>
      <c r="B74" s="297">
        <v>2005</v>
      </c>
      <c r="C74" s="519">
        <v>2958182.6</v>
      </c>
      <c r="D74" s="858">
        <v>4514.2000000001863</v>
      </c>
      <c r="E74" s="859">
        <v>0.15283367625154654</v>
      </c>
      <c r="F74" s="858">
        <v>90759.459999999963</v>
      </c>
      <c r="G74" s="859">
        <v>3.1651924243033136</v>
      </c>
      <c r="H74" s="860"/>
      <c r="I74" s="878"/>
    </row>
    <row r="75" spans="1:14" s="879" customFormat="1" ht="15" hidden="1" customHeight="1">
      <c r="A75" s="869">
        <v>38657</v>
      </c>
      <c r="B75" s="297">
        <v>2005</v>
      </c>
      <c r="C75" s="519">
        <v>2963521.28</v>
      </c>
      <c r="D75" s="858">
        <v>5338.679999999702</v>
      </c>
      <c r="E75" s="859">
        <v>0.18047161794541466</v>
      </c>
      <c r="F75" s="858">
        <v>90201.089999999851</v>
      </c>
      <c r="G75" s="859">
        <v>3.1392634316887609</v>
      </c>
      <c r="H75" s="860"/>
      <c r="I75" s="877"/>
      <c r="J75" s="861"/>
      <c r="K75" s="878"/>
      <c r="L75" s="861"/>
      <c r="M75" s="878"/>
      <c r="N75" s="861"/>
    </row>
    <row r="76" spans="1:14" s="879" customFormat="1" ht="15" hidden="1" customHeight="1">
      <c r="A76" s="869">
        <v>38687</v>
      </c>
      <c r="B76" s="297">
        <v>2005</v>
      </c>
      <c r="C76" s="519">
        <v>2967849.2</v>
      </c>
      <c r="D76" s="858">
        <v>4327.9200000003912</v>
      </c>
      <c r="E76" s="859">
        <v>0.14603978143192364</v>
      </c>
      <c r="F76" s="858">
        <v>89070.150000000373</v>
      </c>
      <c r="G76" s="859">
        <v>3.0940252257289416</v>
      </c>
      <c r="H76" s="860"/>
      <c r="I76" s="877"/>
      <c r="J76" s="861"/>
      <c r="K76" s="878"/>
      <c r="L76" s="861"/>
      <c r="M76" s="878"/>
      <c r="N76" s="861"/>
    </row>
    <row r="77" spans="1:14" s="857" customFormat="1" ht="15" hidden="1" customHeight="1">
      <c r="A77" s="863" t="s">
        <v>55</v>
      </c>
      <c r="B77" s="870" t="s">
        <v>55</v>
      </c>
      <c r="C77" s="577"/>
      <c r="D77" s="865"/>
      <c r="E77" s="866"/>
      <c r="F77" s="865"/>
      <c r="G77" s="866"/>
      <c r="H77" s="860"/>
      <c r="I77" s="867"/>
      <c r="J77" s="868"/>
      <c r="K77" s="868"/>
    </row>
    <row r="78" spans="1:14" s="857" customFormat="1" ht="15" hidden="1" customHeight="1">
      <c r="A78" s="869">
        <v>38718</v>
      </c>
      <c r="B78" s="297">
        <v>2006</v>
      </c>
      <c r="C78" s="515">
        <v>2963965.52</v>
      </c>
      <c r="D78" s="858">
        <v>-3883.6800000001676</v>
      </c>
      <c r="E78" s="859">
        <v>-0.13085840075703459</v>
      </c>
      <c r="F78" s="858">
        <v>87258.919999999925</v>
      </c>
      <c r="G78" s="859">
        <v>3.033292307251628</v>
      </c>
      <c r="H78" s="860"/>
      <c r="I78" s="861"/>
    </row>
    <row r="79" spans="1:14" s="857" customFormat="1" ht="15" hidden="1" customHeight="1">
      <c r="A79" s="869">
        <v>38749</v>
      </c>
      <c r="B79" s="297">
        <v>2006</v>
      </c>
      <c r="C79" s="519">
        <v>2972719.5</v>
      </c>
      <c r="D79" s="858">
        <v>8753.9799999999814</v>
      </c>
      <c r="E79" s="859">
        <v>0.29534689054007401</v>
      </c>
      <c r="F79" s="858">
        <v>87727.299999999814</v>
      </c>
      <c r="G79" s="859">
        <v>3.0408158469197986</v>
      </c>
      <c r="H79" s="860"/>
      <c r="I79" s="861"/>
    </row>
    <row r="80" spans="1:14" s="873" customFormat="1" ht="15" customHeight="1">
      <c r="A80" s="869">
        <v>38777</v>
      </c>
      <c r="B80" s="297">
        <v>2006</v>
      </c>
      <c r="C80" s="519">
        <v>2986282.65</v>
      </c>
      <c r="D80" s="858">
        <v>13563.149999999907</v>
      </c>
      <c r="E80" s="859">
        <v>0.4562539452511345</v>
      </c>
      <c r="F80" s="858">
        <v>85426.989999999758</v>
      </c>
      <c r="G80" s="859">
        <v>2.9448893710209489</v>
      </c>
      <c r="H80" s="860"/>
      <c r="I80" s="871"/>
      <c r="J80" s="872"/>
    </row>
    <row r="81" spans="1:14" s="857" customFormat="1" ht="15" hidden="1" customHeight="1">
      <c r="A81" s="869">
        <v>38808</v>
      </c>
      <c r="B81" s="297">
        <v>2006</v>
      </c>
      <c r="C81" s="519">
        <v>3001292.05</v>
      </c>
      <c r="D81" s="858">
        <v>15009.399999999907</v>
      </c>
      <c r="E81" s="859">
        <v>0.50261149928323334</v>
      </c>
      <c r="F81" s="858">
        <v>84859.009999999776</v>
      </c>
      <c r="G81" s="859">
        <v>2.909684838846843</v>
      </c>
      <c r="H81" s="860"/>
      <c r="I81" s="867"/>
    </row>
    <row r="82" spans="1:14" s="857" customFormat="1" ht="15" hidden="1" customHeight="1">
      <c r="A82" s="869">
        <v>38838</v>
      </c>
      <c r="B82" s="297">
        <v>2006</v>
      </c>
      <c r="C82" s="519">
        <v>3017194.95</v>
      </c>
      <c r="D82" s="858">
        <v>15902.900000000373</v>
      </c>
      <c r="E82" s="859">
        <v>0.52986846115159381</v>
      </c>
      <c r="F82" s="858">
        <v>85690.090000000317</v>
      </c>
      <c r="G82" s="859">
        <v>2.9230751471447434</v>
      </c>
      <c r="H82" s="860"/>
      <c r="I82" s="867"/>
    </row>
    <row r="83" spans="1:14" s="875" customFormat="1" ht="15" hidden="1" customHeight="1">
      <c r="A83" s="869">
        <v>38869</v>
      </c>
      <c r="B83" s="297">
        <v>2006</v>
      </c>
      <c r="C83" s="519">
        <v>3028458</v>
      </c>
      <c r="D83" s="858">
        <v>11263.049999999814</v>
      </c>
      <c r="E83" s="859">
        <v>0.3732954014124914</v>
      </c>
      <c r="F83" s="858">
        <v>83541.189999999944</v>
      </c>
      <c r="G83" s="859">
        <v>2.836792866824652</v>
      </c>
      <c r="H83" s="860"/>
      <c r="I83" s="874"/>
    </row>
    <row r="84" spans="1:14" s="155" customFormat="1" ht="15" hidden="1" customHeight="1">
      <c r="A84" s="869">
        <v>38899</v>
      </c>
      <c r="B84" s="297">
        <v>2006</v>
      </c>
      <c r="C84" s="519">
        <v>3033439.95</v>
      </c>
      <c r="D84" s="858">
        <v>4981.9500000001863</v>
      </c>
      <c r="E84" s="859">
        <v>0.1645045102161049</v>
      </c>
      <c r="F84" s="858">
        <v>82654.260000000242</v>
      </c>
      <c r="G84" s="859">
        <v>2.80109329119054</v>
      </c>
      <c r="H84" s="860"/>
      <c r="I84" s="876"/>
    </row>
    <row r="85" spans="1:14" s="155" customFormat="1" ht="15" hidden="1" customHeight="1">
      <c r="A85" s="869">
        <v>38930</v>
      </c>
      <c r="B85" s="297">
        <v>2006</v>
      </c>
      <c r="C85" s="519">
        <v>3032031.31</v>
      </c>
      <c r="D85" s="858">
        <v>-1408.6400000001304</v>
      </c>
      <c r="E85" s="859">
        <v>-4.643704913294755E-2</v>
      </c>
      <c r="F85" s="858">
        <v>80575.089999999851</v>
      </c>
      <c r="G85" s="859">
        <v>2.7300113569023239</v>
      </c>
      <c r="H85" s="860"/>
      <c r="I85" s="877"/>
    </row>
    <row r="86" spans="1:14" s="155" customFormat="1" ht="15" hidden="1" customHeight="1">
      <c r="A86" s="869">
        <v>38961</v>
      </c>
      <c r="B86" s="297">
        <v>2006</v>
      </c>
      <c r="C86" s="519">
        <v>3034700.09</v>
      </c>
      <c r="D86" s="858">
        <v>2668.7799999997951</v>
      </c>
      <c r="E86" s="859">
        <v>8.8019539613526376E-2</v>
      </c>
      <c r="F86" s="858">
        <v>81031.689999999944</v>
      </c>
      <c r="G86" s="859">
        <v>2.7434254298823788</v>
      </c>
      <c r="H86" s="860"/>
      <c r="I86" s="877"/>
    </row>
    <row r="87" spans="1:14" s="857" customFormat="1" ht="15" hidden="1" customHeight="1">
      <c r="A87" s="869">
        <v>38991</v>
      </c>
      <c r="B87" s="297">
        <v>2006</v>
      </c>
      <c r="C87" s="519">
        <v>3041827.14</v>
      </c>
      <c r="D87" s="858">
        <v>7127.0500000002794</v>
      </c>
      <c r="E87" s="859">
        <v>0.2348518729572362</v>
      </c>
      <c r="F87" s="858">
        <v>83644.540000000037</v>
      </c>
      <c r="G87" s="859">
        <v>2.8275651408401927</v>
      </c>
      <c r="H87" s="860"/>
      <c r="I87" s="878"/>
    </row>
    <row r="88" spans="1:14" s="879" customFormat="1" ht="15" hidden="1" customHeight="1">
      <c r="A88" s="869">
        <v>39022</v>
      </c>
      <c r="B88" s="297">
        <v>2006</v>
      </c>
      <c r="C88" s="519">
        <v>3047009</v>
      </c>
      <c r="D88" s="858">
        <v>5181.8599999998696</v>
      </c>
      <c r="E88" s="859">
        <v>0.1703535329755681</v>
      </c>
      <c r="F88" s="858">
        <v>83487.720000000205</v>
      </c>
      <c r="G88" s="859">
        <v>2.8171797031941708</v>
      </c>
      <c r="H88" s="860"/>
      <c r="I88" s="877"/>
      <c r="J88" s="861"/>
      <c r="K88" s="878"/>
      <c r="L88" s="861"/>
      <c r="M88" s="878"/>
      <c r="N88" s="861"/>
    </row>
    <row r="89" spans="1:14" s="879" customFormat="1" ht="15" hidden="1" customHeight="1">
      <c r="A89" s="869">
        <v>39052</v>
      </c>
      <c r="B89" s="297">
        <v>2006</v>
      </c>
      <c r="C89" s="519">
        <v>3053033.72</v>
      </c>
      <c r="D89" s="858">
        <v>6024.7200000002049</v>
      </c>
      <c r="E89" s="859">
        <v>0.19772570412493451</v>
      </c>
      <c r="F89" s="858">
        <v>85184.520000000019</v>
      </c>
      <c r="G89" s="859">
        <v>2.8702442159123081</v>
      </c>
      <c r="H89" s="860"/>
      <c r="I89" s="877"/>
      <c r="J89" s="861"/>
      <c r="K89" s="878"/>
      <c r="L89" s="861"/>
      <c r="M89" s="878"/>
      <c r="N89" s="861"/>
    </row>
    <row r="90" spans="1:14" s="873" customFormat="1" ht="15" hidden="1" customHeight="1">
      <c r="A90" s="863" t="s">
        <v>60</v>
      </c>
      <c r="B90" s="870" t="s">
        <v>60</v>
      </c>
      <c r="C90" s="527"/>
      <c r="D90" s="865"/>
      <c r="E90" s="880"/>
      <c r="F90" s="865"/>
      <c r="G90" s="880"/>
      <c r="H90" s="860"/>
      <c r="I90" s="881"/>
      <c r="J90" s="882"/>
      <c r="K90" s="883"/>
      <c r="L90" s="882"/>
      <c r="M90" s="883"/>
      <c r="N90" s="882"/>
    </row>
    <row r="91" spans="1:14" s="887" customFormat="1" ht="15" hidden="1" customHeight="1">
      <c r="A91" s="869">
        <v>39083</v>
      </c>
      <c r="B91" s="297">
        <v>2007</v>
      </c>
      <c r="C91" s="515">
        <v>3051691.77</v>
      </c>
      <c r="D91" s="858">
        <v>-1341.9500000001863</v>
      </c>
      <c r="E91" s="859">
        <v>-4.3954640632009045E-2</v>
      </c>
      <c r="F91" s="858">
        <v>87726.25</v>
      </c>
      <c r="G91" s="859">
        <v>2.9597594644083358</v>
      </c>
      <c r="H91" s="860"/>
      <c r="I91" s="884"/>
      <c r="J91" s="885"/>
      <c r="K91" s="886"/>
      <c r="L91" s="885"/>
      <c r="M91" s="886"/>
      <c r="N91" s="885"/>
    </row>
    <row r="92" spans="1:14" s="857" customFormat="1" ht="15" hidden="1" customHeight="1">
      <c r="A92" s="869">
        <v>39114</v>
      </c>
      <c r="B92" s="297">
        <v>2007</v>
      </c>
      <c r="C92" s="519">
        <v>3063806.25</v>
      </c>
      <c r="D92" s="858">
        <v>12114.479999999981</v>
      </c>
      <c r="E92" s="859">
        <v>0.39697587151799496</v>
      </c>
      <c r="F92" s="858">
        <v>91086.75</v>
      </c>
      <c r="G92" s="859">
        <v>3.0640882868363519</v>
      </c>
      <c r="H92" s="860"/>
      <c r="I92" s="884"/>
      <c r="J92" s="861"/>
      <c r="K92" s="878"/>
      <c r="L92" s="861"/>
      <c r="M92" s="878"/>
      <c r="N92" s="861"/>
    </row>
    <row r="93" spans="1:14" s="857" customFormat="1" ht="15" customHeight="1">
      <c r="A93" s="869">
        <v>39142</v>
      </c>
      <c r="B93" s="297">
        <v>2007</v>
      </c>
      <c r="C93" s="519">
        <v>3082544.36</v>
      </c>
      <c r="D93" s="858">
        <v>18738.10999999987</v>
      </c>
      <c r="E93" s="859">
        <v>0.61159578873500209</v>
      </c>
      <c r="F93" s="858">
        <v>96261.709999999963</v>
      </c>
      <c r="G93" s="859">
        <v>3.2234627890966578</v>
      </c>
      <c r="H93" s="860"/>
      <c r="I93" s="877"/>
      <c r="J93" s="861"/>
      <c r="K93" s="878"/>
      <c r="L93" s="861"/>
      <c r="M93" s="878"/>
      <c r="N93" s="861"/>
    </row>
    <row r="94" spans="1:14" s="857" customFormat="1" ht="15" hidden="1" customHeight="1">
      <c r="A94" s="869">
        <v>39173</v>
      </c>
      <c r="B94" s="297">
        <v>2007</v>
      </c>
      <c r="C94" s="519">
        <v>3100505.42</v>
      </c>
      <c r="D94" s="858">
        <v>17961.060000000056</v>
      </c>
      <c r="E94" s="859">
        <v>0.58266996034406304</v>
      </c>
      <c r="F94" s="858">
        <v>99213.370000000112</v>
      </c>
      <c r="G94" s="859">
        <v>3.305688628335929</v>
      </c>
      <c r="H94" s="860"/>
      <c r="I94" s="877"/>
      <c r="J94" s="861"/>
      <c r="K94" s="878"/>
      <c r="L94" s="861"/>
      <c r="M94" s="878"/>
      <c r="N94" s="861"/>
    </row>
    <row r="95" spans="1:14" s="857" customFormat="1" ht="15" hidden="1" customHeight="1">
      <c r="A95" s="869">
        <v>39203</v>
      </c>
      <c r="B95" s="297">
        <v>2007</v>
      </c>
      <c r="C95" s="519">
        <v>3117502.95</v>
      </c>
      <c r="D95" s="858">
        <v>16997.530000000261</v>
      </c>
      <c r="E95" s="859">
        <v>0.5482180385932196</v>
      </c>
      <c r="F95" s="858">
        <v>100308</v>
      </c>
      <c r="G95" s="859">
        <v>3.3245448723822051</v>
      </c>
      <c r="H95" s="860"/>
      <c r="I95" s="877"/>
      <c r="J95" s="861"/>
    </row>
    <row r="96" spans="1:14" s="857" customFormat="1" ht="15" hidden="1" customHeight="1">
      <c r="A96" s="869">
        <v>39234</v>
      </c>
      <c r="B96" s="297">
        <v>2007</v>
      </c>
      <c r="C96" s="519">
        <v>3132507.76</v>
      </c>
      <c r="D96" s="858">
        <v>15004.80999999959</v>
      </c>
      <c r="E96" s="859">
        <v>0.4813086062997769</v>
      </c>
      <c r="F96" s="858">
        <v>104049.75999999978</v>
      </c>
      <c r="G96" s="859">
        <v>3.4357339609794764</v>
      </c>
      <c r="H96" s="860"/>
      <c r="I96" s="877"/>
      <c r="J96" s="861"/>
    </row>
    <row r="97" spans="1:16" s="155" customFormat="1" ht="15" hidden="1" customHeight="1">
      <c r="A97" s="869">
        <v>39264</v>
      </c>
      <c r="B97" s="297">
        <v>2007</v>
      </c>
      <c r="C97" s="519">
        <v>3141184.5</v>
      </c>
      <c r="D97" s="858">
        <v>8676.7400000002235</v>
      </c>
      <c r="E97" s="859">
        <v>0.27699021566031945</v>
      </c>
      <c r="F97" s="858">
        <v>107744.54999999981</v>
      </c>
      <c r="G97" s="859">
        <v>3.5518932886737957</v>
      </c>
      <c r="H97" s="860"/>
      <c r="I97" s="877"/>
      <c r="J97" s="861"/>
    </row>
    <row r="98" spans="1:16" s="155" customFormat="1" ht="15" hidden="1" customHeight="1">
      <c r="A98" s="869">
        <v>39295</v>
      </c>
      <c r="B98" s="297">
        <v>2007</v>
      </c>
      <c r="C98" s="519">
        <v>3140701.81</v>
      </c>
      <c r="D98" s="858">
        <v>-482.68999999994412</v>
      </c>
      <c r="E98" s="859">
        <v>-1.5366496300998733E-2</v>
      </c>
      <c r="F98" s="858">
        <v>108670.5</v>
      </c>
      <c r="G98" s="859">
        <v>3.5840823820516619</v>
      </c>
      <c r="H98" s="860"/>
      <c r="I98" s="877"/>
      <c r="J98" s="861"/>
    </row>
    <row r="99" spans="1:16" s="94" customFormat="1" ht="15" hidden="1" customHeight="1">
      <c r="A99" s="869">
        <v>39326</v>
      </c>
      <c r="B99" s="297">
        <v>2007</v>
      </c>
      <c r="C99" s="519">
        <v>3145212.3</v>
      </c>
      <c r="D99" s="858">
        <v>4510.4899999997579</v>
      </c>
      <c r="E99" s="859">
        <v>0.14361407968239348</v>
      </c>
      <c r="F99" s="858">
        <v>110512.20999999996</v>
      </c>
      <c r="G99" s="859">
        <v>3.6416188329173593</v>
      </c>
      <c r="H99" s="860"/>
      <c r="I99" s="881"/>
      <c r="J99" s="882"/>
    </row>
    <row r="100" spans="1:16" s="155" customFormat="1" ht="15" hidden="1" customHeight="1">
      <c r="A100" s="869">
        <v>39356</v>
      </c>
      <c r="B100" s="297">
        <v>2007</v>
      </c>
      <c r="C100" s="519">
        <v>3153101.13</v>
      </c>
      <c r="D100" s="858">
        <v>7888.8300000000745</v>
      </c>
      <c r="E100" s="859">
        <v>0.25082027054264699</v>
      </c>
      <c r="F100" s="858">
        <v>111273.98999999976</v>
      </c>
      <c r="G100" s="859">
        <v>3.6581299619806771</v>
      </c>
      <c r="H100" s="860"/>
      <c r="I100" s="877"/>
    </row>
    <row r="101" spans="1:16" s="94" customFormat="1" ht="15" hidden="1" customHeight="1">
      <c r="A101" s="869">
        <v>39387</v>
      </c>
      <c r="B101" s="297">
        <v>2007</v>
      </c>
      <c r="C101" s="519">
        <v>3156911.95</v>
      </c>
      <c r="D101" s="858">
        <v>3810.820000000298</v>
      </c>
      <c r="E101" s="859">
        <v>0.12085942831781438</v>
      </c>
      <c r="F101" s="858">
        <v>109902.95000000019</v>
      </c>
      <c r="G101" s="859">
        <v>3.6069125493229706</v>
      </c>
      <c r="H101" s="860"/>
      <c r="I101" s="881"/>
    </row>
    <row r="102" spans="1:16" s="94" customFormat="1" ht="15" hidden="1" customHeight="1">
      <c r="A102" s="869">
        <v>39417</v>
      </c>
      <c r="B102" s="297">
        <v>2007</v>
      </c>
      <c r="C102" s="519">
        <v>3159017.17</v>
      </c>
      <c r="D102" s="858">
        <v>2105.2199999997392</v>
      </c>
      <c r="E102" s="859">
        <v>6.6686053755788066E-2</v>
      </c>
      <c r="F102" s="858">
        <v>105983.44999999972</v>
      </c>
      <c r="G102" s="859">
        <v>3.4714143281719032</v>
      </c>
      <c r="H102" s="860"/>
      <c r="I102" s="881"/>
    </row>
    <row r="103" spans="1:16" s="879" customFormat="1" ht="15" hidden="1" customHeight="1">
      <c r="A103" s="863" t="s">
        <v>67</v>
      </c>
      <c r="B103" s="870" t="s">
        <v>67</v>
      </c>
      <c r="C103" s="527"/>
      <c r="D103" s="888"/>
      <c r="E103" s="889"/>
      <c r="F103" s="865"/>
      <c r="G103" s="866"/>
      <c r="H103" s="860"/>
      <c r="I103" s="890"/>
      <c r="J103" s="890"/>
      <c r="K103" s="890"/>
      <c r="L103" s="890"/>
      <c r="M103" s="890"/>
      <c r="N103" s="890"/>
      <c r="O103" s="878"/>
      <c r="P103" s="861"/>
    </row>
    <row r="104" spans="1:16" s="891" customFormat="1" ht="15" hidden="1" customHeight="1">
      <c r="A104" s="869">
        <v>39448</v>
      </c>
      <c r="B104" s="297">
        <v>2008</v>
      </c>
      <c r="C104" s="515">
        <v>3396974</v>
      </c>
      <c r="D104" s="858">
        <v>237956.83000000007</v>
      </c>
      <c r="E104" s="859">
        <v>7.5326222427591176</v>
      </c>
      <c r="F104" s="858">
        <v>345282.23</v>
      </c>
      <c r="G104" s="859">
        <v>11.314452966526176</v>
      </c>
      <c r="I104" s="892"/>
      <c r="J104" s="892"/>
      <c r="K104" s="892"/>
      <c r="L104" s="892"/>
      <c r="M104" s="892"/>
      <c r="N104" s="892"/>
      <c r="O104" s="886"/>
      <c r="P104" s="885"/>
    </row>
    <row r="105" spans="1:16" s="857" customFormat="1" ht="15" hidden="1" customHeight="1">
      <c r="A105" s="869">
        <v>39479</v>
      </c>
      <c r="B105" s="297">
        <v>2008</v>
      </c>
      <c r="C105" s="515">
        <v>3398446</v>
      </c>
      <c r="D105" s="858">
        <v>1472</v>
      </c>
      <c r="E105" s="859">
        <v>4.3332683735570754E-2</v>
      </c>
      <c r="F105" s="858">
        <v>334639.75</v>
      </c>
      <c r="G105" s="859">
        <v>10.922353526761029</v>
      </c>
      <c r="I105" s="890"/>
      <c r="J105" s="890"/>
      <c r="K105" s="890"/>
      <c r="L105" s="890"/>
      <c r="M105" s="890"/>
      <c r="N105" s="890"/>
      <c r="O105" s="878"/>
      <c r="P105" s="861"/>
    </row>
    <row r="106" spans="1:16" s="857" customFormat="1" ht="15" customHeight="1">
      <c r="A106" s="869">
        <v>39508</v>
      </c>
      <c r="B106" s="297">
        <v>2008</v>
      </c>
      <c r="C106" s="515">
        <v>3407600</v>
      </c>
      <c r="D106" s="858">
        <v>9154</v>
      </c>
      <c r="E106" s="859">
        <v>0.26935840675415079</v>
      </c>
      <c r="F106" s="858">
        <v>325055.64000000013</v>
      </c>
      <c r="G106" s="859">
        <v>10.545043380981539</v>
      </c>
      <c r="I106" s="890"/>
      <c r="J106" s="890"/>
      <c r="K106" s="890"/>
      <c r="L106" s="890"/>
      <c r="M106" s="890"/>
      <c r="N106" s="890"/>
      <c r="O106" s="878"/>
      <c r="P106" s="861"/>
    </row>
    <row r="107" spans="1:16" s="857" customFormat="1" ht="15" hidden="1" customHeight="1">
      <c r="A107" s="869">
        <v>39539</v>
      </c>
      <c r="B107" s="297">
        <v>2008</v>
      </c>
      <c r="C107" s="515">
        <v>3410507</v>
      </c>
      <c r="D107" s="858">
        <v>2907</v>
      </c>
      <c r="E107" s="859">
        <v>8.5309308604280432E-2</v>
      </c>
      <c r="F107" s="858">
        <v>310001.58000000007</v>
      </c>
      <c r="G107" s="859">
        <v>9.9984208381096948</v>
      </c>
      <c r="I107" s="890"/>
      <c r="J107" s="890"/>
      <c r="K107" s="890"/>
      <c r="L107" s="890"/>
      <c r="M107" s="890"/>
      <c r="N107" s="890"/>
      <c r="O107" s="878"/>
      <c r="P107" s="861"/>
    </row>
    <row r="108" spans="1:16" s="873" customFormat="1" ht="15" hidden="1" customHeight="1">
      <c r="A108" s="869">
        <v>39569</v>
      </c>
      <c r="B108" s="297">
        <v>2008</v>
      </c>
      <c r="C108" s="515">
        <v>3410078</v>
      </c>
      <c r="D108" s="858">
        <v>-429</v>
      </c>
      <c r="E108" s="859">
        <v>-1.2578774944600468E-2</v>
      </c>
      <c r="F108" s="858">
        <v>292575.04999999981</v>
      </c>
      <c r="G108" s="859">
        <v>9.3849165403355812</v>
      </c>
      <c r="H108" s="857"/>
      <c r="I108" s="890"/>
      <c r="J108" s="890"/>
      <c r="K108" s="890"/>
      <c r="L108" s="890"/>
      <c r="M108" s="890"/>
      <c r="N108" s="890"/>
      <c r="O108" s="883"/>
      <c r="P108" s="882"/>
    </row>
    <row r="109" spans="1:16" s="873" customFormat="1" ht="15" hidden="1" customHeight="1">
      <c r="A109" s="869">
        <v>39600</v>
      </c>
      <c r="B109" s="297">
        <v>2008</v>
      </c>
      <c r="C109" s="515">
        <v>3409523</v>
      </c>
      <c r="D109" s="858">
        <v>-555</v>
      </c>
      <c r="E109" s="859">
        <v>-1.6275287544743833E-2</v>
      </c>
      <c r="F109" s="858">
        <v>277015.24000000022</v>
      </c>
      <c r="G109" s="859">
        <v>8.8432419398060773</v>
      </c>
      <c r="I109" s="890"/>
      <c r="J109" s="890"/>
      <c r="K109" s="890"/>
      <c r="L109" s="890"/>
      <c r="M109" s="890"/>
      <c r="N109" s="890"/>
      <c r="O109" s="883"/>
      <c r="P109" s="882"/>
    </row>
    <row r="110" spans="1:16" s="873" customFormat="1" ht="15" hidden="1" customHeight="1">
      <c r="A110" s="869">
        <v>39630</v>
      </c>
      <c r="B110" s="297">
        <v>2008</v>
      </c>
      <c r="C110" s="515">
        <v>3399627.47</v>
      </c>
      <c r="D110" s="858">
        <v>-9895.5299999997951</v>
      </c>
      <c r="E110" s="859">
        <v>-0.29023209404951444</v>
      </c>
      <c r="F110" s="858">
        <v>258442.9700000002</v>
      </c>
      <c r="G110" s="859">
        <v>8.2275641561328428</v>
      </c>
      <c r="I110" s="890"/>
      <c r="J110" s="890"/>
      <c r="K110" s="890"/>
      <c r="L110" s="890"/>
      <c r="M110" s="890"/>
      <c r="N110" s="890"/>
    </row>
    <row r="111" spans="1:16" s="150" customFormat="1" ht="15" hidden="1" customHeight="1">
      <c r="A111" s="869">
        <v>39661</v>
      </c>
      <c r="B111" s="297">
        <v>2008</v>
      </c>
      <c r="C111" s="515">
        <v>3382147.8</v>
      </c>
      <c r="D111" s="858">
        <v>-17479.670000000391</v>
      </c>
      <c r="E111" s="859">
        <v>-0.51416427694650224</v>
      </c>
      <c r="F111" s="858">
        <v>241445.98999999976</v>
      </c>
      <c r="G111" s="859">
        <v>7.6876445013415662</v>
      </c>
      <c r="I111" s="890"/>
      <c r="J111" s="890"/>
      <c r="K111" s="890"/>
      <c r="L111" s="890"/>
      <c r="M111" s="890"/>
      <c r="N111" s="890"/>
    </row>
    <row r="112" spans="1:16" s="94" customFormat="1" ht="15" hidden="1" customHeight="1">
      <c r="A112" s="869">
        <v>39692</v>
      </c>
      <c r="B112" s="297">
        <v>2008</v>
      </c>
      <c r="C112" s="515">
        <v>3371691.18</v>
      </c>
      <c r="D112" s="858">
        <v>-10456.619999999646</v>
      </c>
      <c r="E112" s="859">
        <v>-0.30917099483350796</v>
      </c>
      <c r="F112" s="858">
        <v>226478.88000000035</v>
      </c>
      <c r="G112" s="859">
        <v>7.2007501687564996</v>
      </c>
      <c r="H112" s="150"/>
      <c r="I112" s="890"/>
      <c r="J112" s="890"/>
      <c r="K112" s="890"/>
      <c r="L112" s="890"/>
      <c r="M112" s="890"/>
      <c r="N112" s="890"/>
    </row>
    <row r="113" spans="1:14" s="94" customFormat="1" ht="15" hidden="1" customHeight="1">
      <c r="A113" s="869">
        <v>39722</v>
      </c>
      <c r="B113" s="297">
        <v>2008</v>
      </c>
      <c r="C113" s="515">
        <v>3355586.21</v>
      </c>
      <c r="D113" s="858">
        <v>-16104.970000000205</v>
      </c>
      <c r="E113" s="859">
        <v>-0.47765258264253418</v>
      </c>
      <c r="F113" s="858">
        <v>202485.08000000007</v>
      </c>
      <c r="G113" s="859">
        <v>6.421775631408309</v>
      </c>
      <c r="H113" s="150"/>
      <c r="I113" s="890"/>
      <c r="J113" s="890"/>
      <c r="K113" s="890"/>
      <c r="L113" s="890"/>
      <c r="M113" s="890"/>
      <c r="N113" s="890"/>
    </row>
    <row r="114" spans="1:14" s="94" customFormat="1" ht="15" hidden="1" customHeight="1">
      <c r="A114" s="869">
        <v>39753</v>
      </c>
      <c r="B114" s="297">
        <v>2008</v>
      </c>
      <c r="C114" s="515">
        <v>3336478.85</v>
      </c>
      <c r="D114" s="858">
        <v>-19107.35999999987</v>
      </c>
      <c r="E114" s="859">
        <v>-0.56941943386993898</v>
      </c>
      <c r="F114" s="858">
        <v>179566.89999999991</v>
      </c>
      <c r="G114" s="859">
        <v>5.6880553795616464</v>
      </c>
      <c r="I114" s="890"/>
      <c r="J114" s="890"/>
      <c r="K114" s="890"/>
      <c r="L114" s="890"/>
      <c r="M114" s="890"/>
      <c r="N114" s="890"/>
    </row>
    <row r="115" spans="1:14" s="94" customFormat="1" ht="15" hidden="1" customHeight="1">
      <c r="A115" s="869">
        <v>39783</v>
      </c>
      <c r="B115" s="297">
        <v>2008</v>
      </c>
      <c r="C115" s="515">
        <v>3319188.26</v>
      </c>
      <c r="D115" s="858">
        <v>-17290.590000000317</v>
      </c>
      <c r="E115" s="859">
        <v>-0.51822867092354841</v>
      </c>
      <c r="F115" s="858">
        <v>160171.08999999985</v>
      </c>
      <c r="G115" s="859">
        <v>5.0702823498740344</v>
      </c>
      <c r="I115" s="890"/>
      <c r="J115" s="890"/>
      <c r="K115" s="890"/>
      <c r="L115" s="890"/>
      <c r="M115" s="890"/>
      <c r="N115" s="890"/>
    </row>
    <row r="116" spans="1:14" s="94" customFormat="1" ht="15" hidden="1" customHeight="1">
      <c r="A116" s="863" t="s">
        <v>126</v>
      </c>
      <c r="B116" s="870" t="s">
        <v>126</v>
      </c>
      <c r="C116" s="527"/>
      <c r="D116" s="888"/>
      <c r="E116" s="889"/>
      <c r="F116" s="888"/>
      <c r="G116" s="889"/>
      <c r="H116" s="893"/>
      <c r="I116" s="881"/>
    </row>
    <row r="117" spans="1:14" s="155" customFormat="1" ht="15" hidden="1" customHeight="1">
      <c r="A117" s="869">
        <v>39814</v>
      </c>
      <c r="B117" s="297">
        <v>2009</v>
      </c>
      <c r="C117" s="515">
        <v>3287286.25</v>
      </c>
      <c r="D117" s="858">
        <v>-31902.009999999776</v>
      </c>
      <c r="E117" s="859">
        <v>-0.96113891412714736</v>
      </c>
      <c r="F117" s="858">
        <v>-109687.75</v>
      </c>
      <c r="G117" s="859">
        <v>-3.2289840899577058</v>
      </c>
    </row>
    <row r="118" spans="1:14" ht="15" hidden="1" customHeight="1">
      <c r="A118" s="869">
        <v>39845</v>
      </c>
      <c r="B118" s="297">
        <v>2009</v>
      </c>
      <c r="C118" s="515">
        <v>3263872.05</v>
      </c>
      <c r="D118" s="858">
        <v>-23414.200000000186</v>
      </c>
      <c r="E118" s="859">
        <v>-0.71226532219395722</v>
      </c>
      <c r="F118" s="858">
        <v>-134573.95000000019</v>
      </c>
      <c r="G118" s="859">
        <v>-3.9598672452056007</v>
      </c>
    </row>
    <row r="119" spans="1:14" ht="15" customHeight="1">
      <c r="A119" s="869">
        <v>39873</v>
      </c>
      <c r="B119" s="297">
        <v>2009</v>
      </c>
      <c r="C119" s="515">
        <v>3253268.95</v>
      </c>
      <c r="D119" s="858">
        <v>-10603.099999999627</v>
      </c>
      <c r="E119" s="859">
        <v>-0.32486261218480195</v>
      </c>
      <c r="F119" s="858">
        <v>-154331.04999999981</v>
      </c>
      <c r="G119" s="859">
        <v>-4.5290248268576079</v>
      </c>
    </row>
    <row r="120" spans="1:14" ht="15" hidden="1" customHeight="1">
      <c r="A120" s="869">
        <v>39904</v>
      </c>
      <c r="B120" s="297">
        <v>2009</v>
      </c>
      <c r="C120" s="515">
        <v>3244526.25</v>
      </c>
      <c r="D120" s="858">
        <v>-8742.7000000001863</v>
      </c>
      <c r="E120" s="859">
        <v>-0.26873585105836639</v>
      </c>
      <c r="F120" s="858">
        <v>-165980.75</v>
      </c>
      <c r="G120" s="859">
        <v>-4.8667470848175896</v>
      </c>
    </row>
    <row r="121" spans="1:14" ht="15" hidden="1" customHeight="1">
      <c r="A121" s="869">
        <v>39934</v>
      </c>
      <c r="B121" s="297">
        <v>2009</v>
      </c>
      <c r="C121" s="515">
        <v>3237965.05</v>
      </c>
      <c r="D121" s="858">
        <v>-6561.2000000001863</v>
      </c>
      <c r="E121" s="859">
        <v>-0.202223668247413</v>
      </c>
      <c r="F121" s="858">
        <v>-172112.95000000019</v>
      </c>
      <c r="G121" s="859">
        <v>-5.0471851377006658</v>
      </c>
    </row>
    <row r="122" spans="1:14" s="94" customFormat="1" ht="15" hidden="1" customHeight="1">
      <c r="A122" s="869">
        <v>39965</v>
      </c>
      <c r="B122" s="297">
        <v>2009</v>
      </c>
      <c r="C122" s="515">
        <v>3232150.63</v>
      </c>
      <c r="D122" s="858">
        <v>-5814.4199999999255</v>
      </c>
      <c r="E122" s="859">
        <v>-0.17957019023413068</v>
      </c>
      <c r="F122" s="858">
        <v>-177372.37000000011</v>
      </c>
      <c r="G122" s="859">
        <v>-5.2022634837776423</v>
      </c>
    </row>
    <row r="123" spans="1:14" ht="15" hidden="1" customHeight="1">
      <c r="A123" s="869">
        <v>39995</v>
      </c>
      <c r="B123" s="297">
        <v>2009</v>
      </c>
      <c r="C123" s="515">
        <v>3218678.21</v>
      </c>
      <c r="D123" s="858">
        <v>-13472.419999999925</v>
      </c>
      <c r="E123" s="859">
        <v>-0.41682525173648344</v>
      </c>
      <c r="F123" s="858">
        <v>-180949.26000000024</v>
      </c>
      <c r="G123" s="859">
        <v>-5.3226202458000529</v>
      </c>
    </row>
    <row r="124" spans="1:14" s="94" customFormat="1" ht="15" hidden="1" customHeight="1">
      <c r="A124" s="869">
        <v>40026</v>
      </c>
      <c r="B124" s="297">
        <v>2009</v>
      </c>
      <c r="C124" s="515">
        <v>3202304.61</v>
      </c>
      <c r="D124" s="858">
        <v>-16373.600000000093</v>
      </c>
      <c r="E124" s="859">
        <v>-0.5087057149462737</v>
      </c>
      <c r="F124" s="858">
        <v>-179843.18999999994</v>
      </c>
      <c r="G124" s="859">
        <v>-5.3174255128649293</v>
      </c>
    </row>
    <row r="125" spans="1:14" ht="15" hidden="1" customHeight="1">
      <c r="A125" s="869">
        <v>40057</v>
      </c>
      <c r="B125" s="297">
        <v>2009</v>
      </c>
      <c r="C125" s="515">
        <v>3194873</v>
      </c>
      <c r="D125" s="858">
        <v>-7431.6099999998696</v>
      </c>
      <c r="E125" s="859">
        <v>-0.23207067737381237</v>
      </c>
      <c r="F125" s="858">
        <v>-176818.18000000017</v>
      </c>
      <c r="G125" s="859">
        <v>-5.2441985508293243</v>
      </c>
    </row>
    <row r="126" spans="1:14" ht="15" hidden="1" customHeight="1">
      <c r="A126" s="869">
        <v>40087</v>
      </c>
      <c r="B126" s="297">
        <v>2009</v>
      </c>
      <c r="C126" s="515">
        <v>3182563.28</v>
      </c>
      <c r="D126" s="858">
        <v>-12309.720000000205</v>
      </c>
      <c r="E126" s="859">
        <v>-0.38529606654161341</v>
      </c>
      <c r="F126" s="858">
        <v>-173022.93000000017</v>
      </c>
      <c r="G126" s="859">
        <v>-5.1562653787399029</v>
      </c>
    </row>
    <row r="127" spans="1:14" s="94" customFormat="1" ht="15" hidden="1" customHeight="1">
      <c r="A127" s="869">
        <v>40118</v>
      </c>
      <c r="B127" s="297">
        <v>2009</v>
      </c>
      <c r="C127" s="515">
        <v>3170355.8</v>
      </c>
      <c r="D127" s="858">
        <v>-12207.479999999981</v>
      </c>
      <c r="E127" s="859">
        <v>-0.38357383423338831</v>
      </c>
      <c r="F127" s="858">
        <v>-166123.05000000028</v>
      </c>
      <c r="G127" s="859">
        <v>-4.9789930483150044</v>
      </c>
    </row>
    <row r="128" spans="1:14" s="94" customFormat="1" ht="15" hidden="1" customHeight="1">
      <c r="A128" s="869">
        <v>40148</v>
      </c>
      <c r="B128" s="297">
        <v>2009</v>
      </c>
      <c r="C128" s="515">
        <v>3162336.73</v>
      </c>
      <c r="D128" s="858">
        <v>-8019.0699999998324</v>
      </c>
      <c r="E128" s="859">
        <v>-0.25293911806365088</v>
      </c>
      <c r="F128" s="858">
        <v>-156851.5299999998</v>
      </c>
      <c r="G128" s="859">
        <v>-4.7255990836747515</v>
      </c>
    </row>
    <row r="129" spans="1:9" s="94" customFormat="1" ht="15" hidden="1" customHeight="1">
      <c r="A129" s="863" t="s">
        <v>160</v>
      </c>
      <c r="B129" s="870" t="s">
        <v>160</v>
      </c>
      <c r="C129" s="527"/>
      <c r="D129" s="888"/>
      <c r="E129" s="889"/>
      <c r="F129" s="888"/>
      <c r="G129" s="889"/>
      <c r="H129" s="893"/>
      <c r="I129" s="881"/>
    </row>
    <row r="130" spans="1:9" s="155" customFormat="1" ht="15" hidden="1" customHeight="1">
      <c r="A130" s="869">
        <v>40179</v>
      </c>
      <c r="B130" s="297">
        <v>2010</v>
      </c>
      <c r="C130" s="515">
        <v>3146161.36</v>
      </c>
      <c r="D130" s="858">
        <v>-16175.370000000112</v>
      </c>
      <c r="E130" s="859">
        <v>-0.51150055737423372</v>
      </c>
      <c r="F130" s="858">
        <v>-141124.89000000013</v>
      </c>
      <c r="G130" s="859">
        <v>-4.293051449352788</v>
      </c>
    </row>
    <row r="131" spans="1:9" ht="15" hidden="1" customHeight="1">
      <c r="A131" s="869">
        <v>40210</v>
      </c>
      <c r="B131" s="297">
        <v>2010</v>
      </c>
      <c r="C131" s="515">
        <v>3133792.4</v>
      </c>
      <c r="D131" s="858">
        <v>-12368.959999999963</v>
      </c>
      <c r="E131" s="859">
        <v>-0.39314448894000975</v>
      </c>
      <c r="F131" s="858">
        <v>-130079.64999999991</v>
      </c>
      <c r="G131" s="859">
        <v>-3.985439625306384</v>
      </c>
    </row>
    <row r="132" spans="1:9" ht="15" customHeight="1">
      <c r="A132" s="869">
        <v>40238</v>
      </c>
      <c r="B132" s="297">
        <v>2010</v>
      </c>
      <c r="C132" s="515">
        <v>3134665.86</v>
      </c>
      <c r="D132" s="858">
        <v>873.45999999996275</v>
      </c>
      <c r="E132" s="859">
        <v>2.787229939033864E-2</v>
      </c>
      <c r="F132" s="858">
        <v>-118603.09000000032</v>
      </c>
      <c r="G132" s="859">
        <v>-3.6456589302277109</v>
      </c>
    </row>
    <row r="133" spans="1:9" ht="15" hidden="1" customHeight="1">
      <c r="A133" s="869">
        <v>40269</v>
      </c>
      <c r="B133" s="297">
        <v>2010</v>
      </c>
      <c r="C133" s="515">
        <v>3137430.1</v>
      </c>
      <c r="D133" s="858">
        <v>2764.2400000002235</v>
      </c>
      <c r="E133" s="859">
        <v>8.818292358598967E-2</v>
      </c>
      <c r="F133" s="858">
        <v>-107096.14999999991</v>
      </c>
      <c r="G133" s="859">
        <v>-3.3008255057267633</v>
      </c>
    </row>
    <row r="134" spans="1:9" ht="15" hidden="1" customHeight="1">
      <c r="A134" s="869">
        <v>40299</v>
      </c>
      <c r="B134" s="297">
        <v>2010</v>
      </c>
      <c r="C134" s="515">
        <v>3142035.19</v>
      </c>
      <c r="D134" s="858">
        <v>4605.089999999851</v>
      </c>
      <c r="E134" s="859">
        <v>0.14677904696584676</v>
      </c>
      <c r="F134" s="858">
        <v>-95929.85999999987</v>
      </c>
      <c r="G134" s="859">
        <v>-2.9626589082547383</v>
      </c>
    </row>
    <row r="135" spans="1:9" s="94" customFormat="1" ht="15" hidden="1" customHeight="1">
      <c r="A135" s="869">
        <v>40330</v>
      </c>
      <c r="B135" s="297">
        <v>2010</v>
      </c>
      <c r="C135" s="515">
        <v>3145650.5</v>
      </c>
      <c r="D135" s="858">
        <v>3615.3100000000559</v>
      </c>
      <c r="E135" s="859">
        <v>0.11506268330496994</v>
      </c>
      <c r="F135" s="858">
        <v>-86500.129999999888</v>
      </c>
      <c r="G135" s="859">
        <v>-2.6762406800329046</v>
      </c>
    </row>
    <row r="136" spans="1:9" s="94" customFormat="1" ht="15" hidden="1" customHeight="1">
      <c r="A136" s="869">
        <v>40360</v>
      </c>
      <c r="B136" s="297">
        <v>2010</v>
      </c>
      <c r="C136" s="515">
        <v>3140330.45</v>
      </c>
      <c r="D136" s="858">
        <v>-5320.0499999998137</v>
      </c>
      <c r="E136" s="859">
        <v>-0.16912400153799467</v>
      </c>
      <c r="F136" s="858">
        <v>-78347.759999999776</v>
      </c>
      <c r="G136" s="859">
        <v>-2.4341594557847941</v>
      </c>
    </row>
    <row r="137" spans="1:9" s="94" customFormat="1" ht="15" hidden="1" customHeight="1">
      <c r="A137" s="869">
        <v>40391</v>
      </c>
      <c r="B137" s="297">
        <v>2010</v>
      </c>
      <c r="C137" s="515">
        <v>3126791.86</v>
      </c>
      <c r="D137" s="858">
        <v>-13538.590000000317</v>
      </c>
      <c r="E137" s="859">
        <v>-0.4311199160585204</v>
      </c>
      <c r="F137" s="858">
        <v>-75512.75</v>
      </c>
      <c r="G137" s="859">
        <v>-2.3580751738667374</v>
      </c>
    </row>
    <row r="138" spans="1:9" s="94" customFormat="1" ht="15" hidden="1" customHeight="1">
      <c r="A138" s="869">
        <v>40422</v>
      </c>
      <c r="B138" s="297">
        <v>2010</v>
      </c>
      <c r="C138" s="515">
        <v>3122484.22</v>
      </c>
      <c r="D138" s="858">
        <v>-4307.6399999996647</v>
      </c>
      <c r="E138" s="859">
        <v>-0.13776548593162374</v>
      </c>
      <c r="F138" s="858">
        <v>-72388.779999999795</v>
      </c>
      <c r="G138" s="859">
        <v>-2.265779578718778</v>
      </c>
    </row>
    <row r="139" spans="1:9" ht="15" hidden="1" customHeight="1">
      <c r="A139" s="869">
        <v>40452</v>
      </c>
      <c r="B139" s="297">
        <v>2010</v>
      </c>
      <c r="C139" s="515">
        <v>3117468.3</v>
      </c>
      <c r="D139" s="858">
        <v>-5015.9200000003912</v>
      </c>
      <c r="E139" s="859">
        <v>-0.16063876217124573</v>
      </c>
      <c r="F139" s="858">
        <v>-65094.979999999981</v>
      </c>
      <c r="G139" s="859">
        <v>-2.0453632582601813</v>
      </c>
    </row>
    <row r="140" spans="1:9" s="94" customFormat="1" ht="15" hidden="1" customHeight="1">
      <c r="A140" s="869">
        <v>40483</v>
      </c>
      <c r="B140" s="297">
        <v>2010</v>
      </c>
      <c r="C140" s="515">
        <v>3110745.14</v>
      </c>
      <c r="D140" s="858">
        <v>-6723.1599999996834</v>
      </c>
      <c r="E140" s="859">
        <v>-0.21566089380924325</v>
      </c>
      <c r="F140" s="858">
        <v>-59610.659999999683</v>
      </c>
      <c r="G140" s="859">
        <v>-1.8802514216227593</v>
      </c>
    </row>
    <row r="141" spans="1:9" s="94" customFormat="1" ht="15" hidden="1" customHeight="1">
      <c r="A141" s="869">
        <v>40513</v>
      </c>
      <c r="B141" s="297">
        <v>2010</v>
      </c>
      <c r="C141" s="515">
        <v>3104247.73</v>
      </c>
      <c r="D141" s="858">
        <v>-6497.410000000149</v>
      </c>
      <c r="E141" s="859">
        <v>-0.20886989153989077</v>
      </c>
      <c r="F141" s="858">
        <v>-58089</v>
      </c>
      <c r="G141" s="859">
        <v>-1.8369011575816643</v>
      </c>
    </row>
    <row r="142" spans="1:9" s="94" customFormat="1" ht="15" hidden="1" customHeight="1">
      <c r="A142" s="863" t="s">
        <v>169</v>
      </c>
      <c r="B142" s="870" t="s">
        <v>169</v>
      </c>
      <c r="C142" s="527"/>
      <c r="D142" s="888"/>
      <c r="E142" s="889"/>
      <c r="F142" s="888"/>
      <c r="G142" s="889"/>
      <c r="H142" s="893"/>
      <c r="I142" s="881"/>
    </row>
    <row r="143" spans="1:9" s="155" customFormat="1" ht="15" hidden="1" customHeight="1">
      <c r="A143" s="869">
        <v>40544</v>
      </c>
      <c r="B143" s="297">
        <v>2011</v>
      </c>
      <c r="C143" s="515">
        <v>3091816.55</v>
      </c>
      <c r="D143" s="858">
        <v>-12431.180000000168</v>
      </c>
      <c r="E143" s="859">
        <v>-0.40045708594269058</v>
      </c>
      <c r="F143" s="858">
        <v>-54344.810000000056</v>
      </c>
      <c r="G143" s="859">
        <v>-1.7273370238073227</v>
      </c>
    </row>
    <row r="144" spans="1:9" ht="14.45" hidden="1" customHeight="1">
      <c r="A144" s="869">
        <v>40575</v>
      </c>
      <c r="B144" s="297">
        <v>2011</v>
      </c>
      <c r="C144" s="515">
        <v>3082287.45</v>
      </c>
      <c r="D144" s="858">
        <v>-9529.0999999996275</v>
      </c>
      <c r="E144" s="859">
        <v>-0.30820392626462478</v>
      </c>
      <c r="F144" s="858">
        <v>-51504.949999999721</v>
      </c>
      <c r="G144" s="859">
        <v>-1.6435342047545873</v>
      </c>
    </row>
    <row r="145" spans="1:7" ht="14.45" customHeight="1">
      <c r="A145" s="869">
        <v>40603</v>
      </c>
      <c r="B145" s="297">
        <v>2011</v>
      </c>
      <c r="C145" s="515">
        <v>3089588.43</v>
      </c>
      <c r="D145" s="858">
        <v>7300.9799999999814</v>
      </c>
      <c r="E145" s="859">
        <v>0.23686888774763304</v>
      </c>
      <c r="F145" s="858">
        <v>-45077.429999999702</v>
      </c>
      <c r="G145" s="859">
        <v>-1.438029825609533</v>
      </c>
    </row>
    <row r="146" spans="1:7" ht="14.45" hidden="1" customHeight="1">
      <c r="A146" s="869">
        <v>40634</v>
      </c>
      <c r="B146" s="297">
        <v>2011</v>
      </c>
      <c r="C146" s="515">
        <v>3098306.73</v>
      </c>
      <c r="D146" s="858">
        <v>8718.2999999998137</v>
      </c>
      <c r="E146" s="859">
        <v>0.28218321622857445</v>
      </c>
      <c r="F146" s="858">
        <v>-39123.370000000112</v>
      </c>
      <c r="G146" s="859">
        <v>-1.2469877814967134</v>
      </c>
    </row>
    <row r="147" spans="1:7" ht="14.45" hidden="1" customHeight="1">
      <c r="A147" s="869">
        <v>40664</v>
      </c>
      <c r="B147" s="297">
        <v>2011</v>
      </c>
      <c r="C147" s="515">
        <v>3106765.22</v>
      </c>
      <c r="D147" s="858">
        <v>8458.4900000002235</v>
      </c>
      <c r="E147" s="859">
        <v>0.27300363511781711</v>
      </c>
      <c r="F147" s="858">
        <v>-35269.969999999739</v>
      </c>
      <c r="G147" s="859">
        <v>-1.1225198913192145</v>
      </c>
    </row>
    <row r="148" spans="1:7" s="94" customFormat="1" ht="14.45" hidden="1" customHeight="1">
      <c r="A148" s="869">
        <v>40695</v>
      </c>
      <c r="B148" s="297">
        <v>2011</v>
      </c>
      <c r="C148" s="515">
        <v>3110614.72</v>
      </c>
      <c r="D148" s="858">
        <v>3849.5</v>
      </c>
      <c r="E148" s="859">
        <v>0.12390701348201105</v>
      </c>
      <c r="F148" s="858">
        <v>-35035.779999999795</v>
      </c>
      <c r="G148" s="859">
        <v>-1.1137848912331378</v>
      </c>
    </row>
    <row r="149" spans="1:7" s="94" customFormat="1" ht="14.45" hidden="1" customHeight="1">
      <c r="A149" s="869">
        <v>40725</v>
      </c>
      <c r="B149" s="297">
        <v>2011</v>
      </c>
      <c r="C149" s="515">
        <v>3105845.19</v>
      </c>
      <c r="D149" s="858">
        <v>-4769.5300000002608</v>
      </c>
      <c r="E149" s="859">
        <v>-0.15333078601261718</v>
      </c>
      <c r="F149" s="858">
        <v>-34485.260000000242</v>
      </c>
      <c r="G149" s="859">
        <v>-1.0981411207855558</v>
      </c>
    </row>
    <row r="150" spans="1:7" s="94" customFormat="1" ht="14.45" hidden="1" customHeight="1">
      <c r="A150" s="869">
        <v>40756</v>
      </c>
      <c r="B150" s="297">
        <v>2011</v>
      </c>
      <c r="C150" s="515">
        <v>3094589.68</v>
      </c>
      <c r="D150" s="858">
        <v>-11255.509999999776</v>
      </c>
      <c r="E150" s="859">
        <v>-0.36239765060535944</v>
      </c>
      <c r="F150" s="858">
        <v>-32202.179999999702</v>
      </c>
      <c r="G150" s="859">
        <v>-1.029879232191675</v>
      </c>
    </row>
    <row r="151" spans="1:7" s="94" customFormat="1" ht="14.45" hidden="1" customHeight="1">
      <c r="A151" s="869">
        <v>40787</v>
      </c>
      <c r="B151" s="297">
        <v>2011</v>
      </c>
      <c r="C151" s="515">
        <v>3092136.18</v>
      </c>
      <c r="D151" s="858">
        <v>-2453.5</v>
      </c>
      <c r="E151" s="859">
        <v>-7.9283532025471004E-2</v>
      </c>
      <c r="F151" s="858">
        <v>-30348.040000000037</v>
      </c>
      <c r="G151" s="859">
        <v>-0.9719197235847048</v>
      </c>
    </row>
    <row r="152" spans="1:7" ht="14.45" hidden="1" customHeight="1">
      <c r="A152" s="869">
        <v>40817</v>
      </c>
      <c r="B152" s="297">
        <v>2011</v>
      </c>
      <c r="C152" s="515">
        <v>3086837.35</v>
      </c>
      <c r="D152" s="858">
        <v>-5298.8300000000745</v>
      </c>
      <c r="E152" s="859">
        <v>-0.17136470360759404</v>
      </c>
      <c r="F152" s="858">
        <v>-30630.949999999721</v>
      </c>
      <c r="G152" s="859">
        <v>-0.98255850749147555</v>
      </c>
    </row>
    <row r="153" spans="1:7" s="94" customFormat="1" ht="14.45" hidden="1" customHeight="1">
      <c r="A153" s="869">
        <v>40848</v>
      </c>
      <c r="B153" s="297">
        <v>2011</v>
      </c>
      <c r="C153" s="515">
        <v>3078368</v>
      </c>
      <c r="D153" s="858">
        <v>-8469.3500000000931</v>
      </c>
      <c r="E153" s="859">
        <v>-0.27436981737959343</v>
      </c>
      <c r="F153" s="858">
        <v>-32377.14000000013</v>
      </c>
      <c r="G153" s="859">
        <v>-1.0408162206435208</v>
      </c>
    </row>
    <row r="154" spans="1:7" s="94" customFormat="1" ht="14.45" hidden="1" customHeight="1">
      <c r="A154" s="869">
        <v>40878</v>
      </c>
      <c r="B154" s="297">
        <v>2011</v>
      </c>
      <c r="C154" s="515">
        <v>3071668.85</v>
      </c>
      <c r="D154" s="858">
        <v>-6699.1499999999069</v>
      </c>
      <c r="E154" s="859">
        <v>-0.21762018056320187</v>
      </c>
      <c r="F154" s="858">
        <v>-32578.879999999888</v>
      </c>
      <c r="G154" s="859">
        <v>-1.0494935595877735</v>
      </c>
    </row>
    <row r="155" spans="1:7" ht="14.45" hidden="1" customHeight="1">
      <c r="A155" s="863" t="s">
        <v>194</v>
      </c>
      <c r="B155" s="870" t="s">
        <v>194</v>
      </c>
      <c r="C155" s="527"/>
      <c r="D155" s="888"/>
      <c r="E155" s="889"/>
      <c r="F155" s="888"/>
      <c r="G155" s="889"/>
    </row>
    <row r="156" spans="1:7" ht="15" hidden="1" customHeight="1">
      <c r="A156" s="869">
        <v>40909</v>
      </c>
      <c r="B156" s="297">
        <v>2012</v>
      </c>
      <c r="C156" s="515">
        <v>3043950.08</v>
      </c>
      <c r="D156" s="858">
        <v>-27718.770000000019</v>
      </c>
      <c r="E156" s="859">
        <v>-0.90240098635632648</v>
      </c>
      <c r="F156" s="858">
        <v>-47866.469999999739</v>
      </c>
      <c r="G156" s="859">
        <v>-1.5481665624695609</v>
      </c>
    </row>
    <row r="157" spans="1:7" ht="15" hidden="1" customHeight="1">
      <c r="A157" s="869">
        <v>40940</v>
      </c>
      <c r="B157" s="297">
        <v>2012</v>
      </c>
      <c r="C157" s="515">
        <v>3045931.95</v>
      </c>
      <c r="D157" s="858">
        <v>1981.8700000001118</v>
      </c>
      <c r="E157" s="859">
        <v>6.5108492186567446E-2</v>
      </c>
      <c r="F157" s="858">
        <v>-36355.5</v>
      </c>
      <c r="G157" s="859">
        <v>-1.179497389187361</v>
      </c>
    </row>
    <row r="158" spans="1:7" s="155" customFormat="1" ht="15" customHeight="1">
      <c r="A158" s="869">
        <v>40969</v>
      </c>
      <c r="B158" s="297">
        <v>2012</v>
      </c>
      <c r="C158" s="515">
        <v>3050798.45</v>
      </c>
      <c r="D158" s="858">
        <v>4866.5</v>
      </c>
      <c r="E158" s="859">
        <v>0.15977047681580814</v>
      </c>
      <c r="F158" s="858">
        <v>-38789.979999999981</v>
      </c>
      <c r="G158" s="859">
        <v>-1.2555063847128736</v>
      </c>
    </row>
    <row r="159" spans="1:7" ht="15" hidden="1" customHeight="1">
      <c r="A159" s="869">
        <v>41000</v>
      </c>
      <c r="B159" s="297">
        <v>2012</v>
      </c>
      <c r="C159" s="515">
        <v>3057272.1</v>
      </c>
      <c r="D159" s="858">
        <v>6473.6499999999069</v>
      </c>
      <c r="E159" s="859">
        <v>0.21219526973339953</v>
      </c>
      <c r="F159" s="858">
        <v>-41034.629999999888</v>
      </c>
      <c r="G159" s="859">
        <v>-1.324421162135863</v>
      </c>
    </row>
    <row r="160" spans="1:7" ht="15" hidden="1" customHeight="1">
      <c r="A160" s="869">
        <v>41030</v>
      </c>
      <c r="B160" s="297">
        <v>2012</v>
      </c>
      <c r="C160" s="515">
        <v>3064493.59</v>
      </c>
      <c r="D160" s="858">
        <v>7221.4899999997579</v>
      </c>
      <c r="E160" s="859">
        <v>0.23620697680131286</v>
      </c>
      <c r="F160" s="858">
        <v>-42271.630000000354</v>
      </c>
      <c r="G160" s="859">
        <v>-1.3606316218513683</v>
      </c>
    </row>
    <row r="161" spans="1:11" ht="15" hidden="1" customHeight="1">
      <c r="A161" s="869">
        <v>41061</v>
      </c>
      <c r="B161" s="297">
        <v>2012</v>
      </c>
      <c r="C161" s="515">
        <v>3068807.52</v>
      </c>
      <c r="D161" s="858">
        <v>4313.9300000001676</v>
      </c>
      <c r="E161" s="859">
        <v>0.14077138271973411</v>
      </c>
      <c r="F161" s="858">
        <v>-41807.200000000186</v>
      </c>
      <c r="G161" s="859">
        <v>-1.3440173008632854</v>
      </c>
    </row>
    <row r="162" spans="1:11" ht="15" hidden="1" customHeight="1">
      <c r="A162" s="869">
        <v>41091</v>
      </c>
      <c r="B162" s="297">
        <v>2012</v>
      </c>
      <c r="C162" s="515">
        <v>3064842.63</v>
      </c>
      <c r="D162" s="858">
        <v>-3964.8900000001304</v>
      </c>
      <c r="E162" s="859">
        <v>-0.1291996964345401</v>
      </c>
      <c r="F162" s="858">
        <v>-41002.560000000056</v>
      </c>
      <c r="G162" s="859">
        <v>-1.3201739781498958</v>
      </c>
    </row>
    <row r="163" spans="1:11" ht="15" hidden="1" customHeight="1">
      <c r="A163" s="869">
        <v>41122</v>
      </c>
      <c r="B163" s="297">
        <v>2012</v>
      </c>
      <c r="C163" s="515">
        <v>3050085.4</v>
      </c>
      <c r="D163" s="858">
        <v>-14757.229999999981</v>
      </c>
      <c r="E163" s="859">
        <v>-0.48150041556945666</v>
      </c>
      <c r="F163" s="858">
        <v>-44504.280000000261</v>
      </c>
      <c r="G163" s="859">
        <v>-1.4381318559816378</v>
      </c>
    </row>
    <row r="164" spans="1:11" ht="15" hidden="1" customHeight="1">
      <c r="A164" s="869">
        <v>41153</v>
      </c>
      <c r="B164" s="297">
        <v>2012</v>
      </c>
      <c r="C164" s="515">
        <v>3044854.1</v>
      </c>
      <c r="D164" s="858">
        <v>-5231.2999999998137</v>
      </c>
      <c r="E164" s="859">
        <v>-0.17151323041643707</v>
      </c>
      <c r="F164" s="858">
        <v>-47282.080000000075</v>
      </c>
      <c r="G164" s="859">
        <v>-1.5291072982432468</v>
      </c>
    </row>
    <row r="165" spans="1:11" ht="15" hidden="1" customHeight="1">
      <c r="A165" s="869">
        <v>41183</v>
      </c>
      <c r="B165" s="297">
        <v>2012</v>
      </c>
      <c r="C165" s="515">
        <v>3038901.4</v>
      </c>
      <c r="D165" s="858">
        <v>-5952.7000000001863</v>
      </c>
      <c r="E165" s="859">
        <v>-0.19550033612448203</v>
      </c>
      <c r="F165" s="858">
        <v>-47935.950000000186</v>
      </c>
      <c r="G165" s="859">
        <v>-1.5529146684712885</v>
      </c>
    </row>
    <row r="166" spans="1:11" ht="15" hidden="1" customHeight="1">
      <c r="A166" s="869">
        <v>41214</v>
      </c>
      <c r="B166" s="297">
        <v>2012</v>
      </c>
      <c r="C166" s="515">
        <v>3028793.85</v>
      </c>
      <c r="D166" s="858">
        <v>-10107.549999999814</v>
      </c>
      <c r="E166" s="859">
        <v>-0.33260539483116247</v>
      </c>
      <c r="F166" s="858">
        <v>-49574.149999999907</v>
      </c>
      <c r="G166" s="859">
        <v>-1.6104036294556039</v>
      </c>
    </row>
    <row r="167" spans="1:11" ht="15" hidden="1" customHeight="1">
      <c r="A167" s="869">
        <v>41244</v>
      </c>
      <c r="B167" s="297">
        <v>2012</v>
      </c>
      <c r="C167" s="515">
        <v>3024652</v>
      </c>
      <c r="D167" s="858">
        <v>-4141.8500000000931</v>
      </c>
      <c r="E167" s="859">
        <v>-0.13674915511334973</v>
      </c>
      <c r="F167" s="858">
        <v>-47016.850000000093</v>
      </c>
      <c r="G167" s="859">
        <v>-1.5306614187919507</v>
      </c>
    </row>
    <row r="168" spans="1:11" ht="15" hidden="1" customHeight="1">
      <c r="B168" s="221">
        <v>2013</v>
      </c>
      <c r="C168" s="579"/>
      <c r="D168" s="894"/>
      <c r="E168" s="895"/>
      <c r="F168" s="894"/>
      <c r="G168" s="895"/>
    </row>
    <row r="169" spans="1:11" ht="15" hidden="1" customHeight="1">
      <c r="A169" s="869">
        <v>41275</v>
      </c>
      <c r="B169" s="297">
        <v>2013</v>
      </c>
      <c r="C169" s="515">
        <v>3008924.77</v>
      </c>
      <c r="D169" s="858">
        <v>-15727.229999999981</v>
      </c>
      <c r="E169" s="859">
        <v>-0.51996824758683147</v>
      </c>
      <c r="F169" s="858">
        <v>-35025.310000000056</v>
      </c>
      <c r="G169" s="859">
        <v>-1.1506532327888834</v>
      </c>
    </row>
    <row r="170" spans="1:11" ht="15" hidden="1" customHeight="1">
      <c r="A170" s="869">
        <v>41306</v>
      </c>
      <c r="B170" s="297">
        <v>2013</v>
      </c>
      <c r="C170" s="515">
        <v>2997806.3</v>
      </c>
      <c r="D170" s="858">
        <v>-11118.470000000205</v>
      </c>
      <c r="E170" s="859">
        <v>-0.3695163837546005</v>
      </c>
      <c r="F170" s="858">
        <v>-48125.650000000373</v>
      </c>
      <c r="G170" s="859">
        <v>-1.5799975439372673</v>
      </c>
    </row>
    <row r="171" spans="1:11" s="155" customFormat="1" ht="15" customHeight="1">
      <c r="A171" s="869">
        <v>41334</v>
      </c>
      <c r="B171" s="297">
        <v>2013</v>
      </c>
      <c r="C171" s="515">
        <v>3005397</v>
      </c>
      <c r="D171" s="858">
        <v>7590.7000000001863</v>
      </c>
      <c r="E171" s="859">
        <v>0.25320848781990435</v>
      </c>
      <c r="F171" s="858">
        <v>-45401.450000000186</v>
      </c>
      <c r="G171" s="859">
        <v>-1.4881825444745544</v>
      </c>
    </row>
    <row r="172" spans="1:11" ht="15" hidden="1" customHeight="1">
      <c r="A172" s="869">
        <v>41365</v>
      </c>
      <c r="B172" s="297">
        <v>2013</v>
      </c>
      <c r="C172" s="515">
        <v>3017310.59</v>
      </c>
      <c r="D172" s="858">
        <v>11913.589999999851</v>
      </c>
      <c r="E172" s="859">
        <v>0.39640653131682768</v>
      </c>
      <c r="F172" s="858">
        <v>-39961.510000000242</v>
      </c>
      <c r="G172" s="859">
        <v>-1.3070969378224504</v>
      </c>
      <c r="K172" s="155"/>
    </row>
    <row r="173" spans="1:11" ht="15" hidden="1" customHeight="1">
      <c r="A173" s="869">
        <v>41395</v>
      </c>
      <c r="B173" s="297">
        <v>2013</v>
      </c>
      <c r="C173" s="515">
        <v>3029842.59</v>
      </c>
      <c r="D173" s="858">
        <v>12532</v>
      </c>
      <c r="E173" s="859">
        <v>0.4153367585535932</v>
      </c>
      <c r="F173" s="858">
        <v>-34651</v>
      </c>
      <c r="G173" s="859">
        <v>-1.1307251584102715</v>
      </c>
    </row>
    <row r="174" spans="1:11" ht="15" hidden="1" customHeight="1">
      <c r="A174" s="869">
        <v>41426</v>
      </c>
      <c r="B174" s="297">
        <v>2013</v>
      </c>
      <c r="C174" s="515">
        <v>3042275.75</v>
      </c>
      <c r="D174" s="858">
        <v>12433.160000000149</v>
      </c>
      <c r="E174" s="859">
        <v>0.41035663176151616</v>
      </c>
      <c r="F174" s="858">
        <v>-26531.770000000019</v>
      </c>
      <c r="G174" s="859">
        <v>-0.86456285795337351</v>
      </c>
    </row>
    <row r="175" spans="1:11" ht="15" hidden="1" customHeight="1">
      <c r="A175" s="869">
        <v>41456</v>
      </c>
      <c r="B175" s="297">
        <v>2013</v>
      </c>
      <c r="C175" s="515">
        <v>3046644.34</v>
      </c>
      <c r="D175" s="858">
        <v>4368.589999999851</v>
      </c>
      <c r="E175" s="859">
        <v>0.14359612208063766</v>
      </c>
      <c r="F175" s="858">
        <v>-18198.290000000037</v>
      </c>
      <c r="G175" s="859">
        <v>-0.59377567454419022</v>
      </c>
    </row>
    <row r="176" spans="1:11" ht="15" hidden="1" customHeight="1">
      <c r="A176" s="869">
        <v>41487</v>
      </c>
      <c r="B176" s="297">
        <v>2013</v>
      </c>
      <c r="C176" s="515">
        <v>3034003.47</v>
      </c>
      <c r="D176" s="858">
        <v>-12640.869999999646</v>
      </c>
      <c r="E176" s="859">
        <v>-0.41491124625329689</v>
      </c>
      <c r="F176" s="858">
        <v>-16081.929999999702</v>
      </c>
      <c r="G176" s="859">
        <v>-0.52726163011696769</v>
      </c>
    </row>
    <row r="177" spans="1:14" ht="15" hidden="1" customHeight="1">
      <c r="A177" s="869">
        <v>41518</v>
      </c>
      <c r="B177" s="297">
        <v>2013</v>
      </c>
      <c r="C177" s="515">
        <v>3035490.57</v>
      </c>
      <c r="D177" s="858">
        <v>1487.0999999996275</v>
      </c>
      <c r="E177" s="859">
        <v>4.9014446249117327E-2</v>
      </c>
      <c r="F177" s="858">
        <v>-9363.5300000002608</v>
      </c>
      <c r="G177" s="859">
        <v>-0.30751982500574115</v>
      </c>
    </row>
    <row r="178" spans="1:14" ht="15" hidden="1" customHeight="1">
      <c r="A178" s="869">
        <v>41548</v>
      </c>
      <c r="B178" s="297">
        <v>2013</v>
      </c>
      <c r="C178" s="515">
        <v>3038779.69</v>
      </c>
      <c r="D178" s="858">
        <v>3289.1200000001118</v>
      </c>
      <c r="E178" s="859">
        <v>0.10835546756450753</v>
      </c>
      <c r="F178" s="858">
        <v>-121.70999999996275</v>
      </c>
      <c r="G178" s="859">
        <v>-4.0050657780454912E-3</v>
      </c>
    </row>
    <row r="179" spans="1:14" ht="15" hidden="1" customHeight="1">
      <c r="A179" s="869">
        <v>41579</v>
      </c>
      <c r="B179" s="297">
        <v>2013</v>
      </c>
      <c r="C179" s="515">
        <v>3042596.05</v>
      </c>
      <c r="D179" s="858">
        <v>3816.3599999998696</v>
      </c>
      <c r="E179" s="859">
        <v>0.12558857137814528</v>
      </c>
      <c r="F179" s="858">
        <v>13802.199999999721</v>
      </c>
      <c r="G179" s="859">
        <v>0.45569955181994715</v>
      </c>
    </row>
    <row r="180" spans="1:14" ht="15" hidden="1" customHeight="1">
      <c r="A180" s="869">
        <v>41609</v>
      </c>
      <c r="B180" s="297">
        <v>2013</v>
      </c>
      <c r="C180" s="515">
        <v>3050340.61</v>
      </c>
      <c r="D180" s="858">
        <v>7744.5600000000559</v>
      </c>
      <c r="E180" s="859">
        <v>0.25453789700411278</v>
      </c>
      <c r="F180" s="858">
        <v>25688.60999999987</v>
      </c>
      <c r="G180" s="859">
        <v>0.84930795344388343</v>
      </c>
    </row>
    <row r="181" spans="1:14" ht="15" hidden="1" customHeight="1">
      <c r="B181" s="870">
        <v>2014</v>
      </c>
      <c r="C181" s="527"/>
      <c r="D181" s="888"/>
      <c r="E181" s="889"/>
      <c r="F181" s="888"/>
      <c r="G181" s="889"/>
    </row>
    <row r="182" spans="1:14" s="94" customFormat="1" ht="15" hidden="1" customHeight="1">
      <c r="A182" s="869">
        <v>41640</v>
      </c>
      <c r="B182" s="297">
        <v>2014</v>
      </c>
      <c r="C182" s="515">
        <v>3038780.76</v>
      </c>
      <c r="D182" s="858">
        <v>-11559.850000000093</v>
      </c>
      <c r="E182" s="859">
        <v>-0.37896915387426588</v>
      </c>
      <c r="F182" s="858">
        <v>29855.989999999758</v>
      </c>
      <c r="G182" s="859">
        <v>0.99224780551756453</v>
      </c>
    </row>
    <row r="183" spans="1:14" ht="15" hidden="1" customHeight="1">
      <c r="A183" s="869">
        <v>41671</v>
      </c>
      <c r="B183" s="297">
        <v>2014</v>
      </c>
      <c r="C183" s="515">
        <v>3042239.75</v>
      </c>
      <c r="D183" s="858">
        <v>3458.9900000002235</v>
      </c>
      <c r="E183" s="859">
        <v>0.11382821839376334</v>
      </c>
      <c r="F183" s="858">
        <v>44433.450000000186</v>
      </c>
      <c r="G183" s="859">
        <v>1.4821988331934648</v>
      </c>
      <c r="I183" s="94"/>
      <c r="J183" s="94"/>
      <c r="K183" s="94"/>
      <c r="L183" s="94"/>
      <c r="M183" s="94"/>
      <c r="N183" s="94"/>
    </row>
    <row r="184" spans="1:14" s="155" customFormat="1" ht="15" customHeight="1">
      <c r="A184" s="869">
        <v>41699</v>
      </c>
      <c r="B184" s="297">
        <v>2014</v>
      </c>
      <c r="C184" s="515">
        <v>3058964.57</v>
      </c>
      <c r="D184" s="858">
        <v>16724.819999999832</v>
      </c>
      <c r="E184" s="859">
        <v>0.54975351630324099</v>
      </c>
      <c r="F184" s="858">
        <v>53567.569999999832</v>
      </c>
      <c r="G184" s="859">
        <v>1.7823791665460504</v>
      </c>
      <c r="I184" s="94"/>
      <c r="J184" s="94"/>
      <c r="K184" s="94"/>
      <c r="L184" s="94"/>
      <c r="M184" s="94"/>
      <c r="N184" s="94"/>
    </row>
    <row r="185" spans="1:14" ht="15" hidden="1" customHeight="1">
      <c r="A185" s="869">
        <v>41730</v>
      </c>
      <c r="B185" s="297">
        <v>2014</v>
      </c>
      <c r="C185" s="515">
        <v>3080910.15</v>
      </c>
      <c r="D185" s="858">
        <v>21945.580000000075</v>
      </c>
      <c r="E185" s="859">
        <v>0.71741857408960641</v>
      </c>
      <c r="F185" s="858">
        <v>63599.560000000056</v>
      </c>
      <c r="G185" s="859">
        <v>2.1078227813464849</v>
      </c>
      <c r="I185" s="94"/>
      <c r="J185" s="94"/>
      <c r="K185" s="94"/>
      <c r="L185" s="94"/>
      <c r="M185" s="94"/>
      <c r="N185" s="94"/>
    </row>
    <row r="186" spans="1:14" ht="15" hidden="1" customHeight="1">
      <c r="A186" s="869">
        <v>41760</v>
      </c>
      <c r="B186" s="297">
        <v>2014</v>
      </c>
      <c r="C186" s="515">
        <v>3100231.95</v>
      </c>
      <c r="D186" s="858">
        <v>19321.800000000279</v>
      </c>
      <c r="E186" s="859">
        <v>0.62714584519774519</v>
      </c>
      <c r="F186" s="858">
        <v>70389.360000000335</v>
      </c>
      <c r="G186" s="859">
        <v>2.3232018796065717</v>
      </c>
      <c r="I186" s="94"/>
      <c r="J186" s="94"/>
      <c r="K186" s="94"/>
      <c r="L186" s="94"/>
      <c r="M186" s="94"/>
      <c r="N186" s="94"/>
    </row>
    <row r="187" spans="1:14" ht="15" hidden="1" customHeight="1">
      <c r="A187" s="869">
        <v>41791</v>
      </c>
      <c r="B187" s="297">
        <v>2014</v>
      </c>
      <c r="C187" s="515">
        <v>3115747.47</v>
      </c>
      <c r="D187" s="858">
        <v>15515.520000000019</v>
      </c>
      <c r="E187" s="859">
        <v>0.50046319921320048</v>
      </c>
      <c r="F187" s="858">
        <v>73471.720000000205</v>
      </c>
      <c r="G187" s="859">
        <v>2.4150250022536568</v>
      </c>
      <c r="I187" s="94"/>
      <c r="J187" s="94"/>
      <c r="K187" s="94"/>
      <c r="L187" s="94"/>
      <c r="M187" s="94"/>
      <c r="N187" s="94"/>
    </row>
    <row r="188" spans="1:14" ht="15" hidden="1" customHeight="1">
      <c r="A188" s="869">
        <v>41821</v>
      </c>
      <c r="B188" s="297">
        <v>2014</v>
      </c>
      <c r="C188" s="515">
        <v>3119433</v>
      </c>
      <c r="D188" s="858">
        <v>3685.5299999997951</v>
      </c>
      <c r="E188" s="859">
        <v>0.11828718583537068</v>
      </c>
      <c r="F188" s="858">
        <v>72788.660000000149</v>
      </c>
      <c r="G188" s="859">
        <v>2.3891420158350485</v>
      </c>
      <c r="I188" s="94"/>
      <c r="J188" s="94"/>
      <c r="K188" s="94"/>
      <c r="L188" s="94"/>
      <c r="M188" s="94"/>
      <c r="N188" s="94"/>
    </row>
    <row r="189" spans="1:14" ht="15" hidden="1" customHeight="1">
      <c r="A189" s="869">
        <v>41852</v>
      </c>
      <c r="B189" s="297">
        <v>2014</v>
      </c>
      <c r="C189" s="515">
        <v>3109866.5</v>
      </c>
      <c r="D189" s="858">
        <v>-9566.5</v>
      </c>
      <c r="E189" s="859">
        <v>-0.306674321904012</v>
      </c>
      <c r="F189" s="858">
        <v>75863.029999999795</v>
      </c>
      <c r="G189" s="859">
        <v>-0.52726163011696769</v>
      </c>
      <c r="I189" s="94"/>
      <c r="J189" s="94"/>
      <c r="K189" s="94"/>
      <c r="L189" s="94"/>
      <c r="M189" s="94"/>
      <c r="N189" s="94"/>
    </row>
    <row r="190" spans="1:14" ht="15" hidden="1" customHeight="1">
      <c r="A190" s="869">
        <v>41883</v>
      </c>
      <c r="B190" s="297">
        <v>2014</v>
      </c>
      <c r="C190" s="515">
        <v>3114224.95</v>
      </c>
      <c r="D190" s="858">
        <v>4358.4500000001863</v>
      </c>
      <c r="E190" s="859">
        <v>0.14014910286341831</v>
      </c>
      <c r="F190" s="858">
        <v>78734.380000000354</v>
      </c>
      <c r="G190" s="859">
        <v>2.5937942544819208</v>
      </c>
      <c r="I190" s="94"/>
      <c r="J190" s="94"/>
      <c r="K190" s="94"/>
      <c r="L190" s="94"/>
      <c r="M190" s="94"/>
      <c r="N190" s="94"/>
    </row>
    <row r="191" spans="1:14" ht="15" hidden="1" customHeight="1">
      <c r="A191" s="869">
        <v>41913</v>
      </c>
      <c r="B191" s="297">
        <v>2014</v>
      </c>
      <c r="C191" s="515">
        <v>3119532.86</v>
      </c>
      <c r="D191" s="858">
        <v>5307.9099999996834</v>
      </c>
      <c r="E191" s="859">
        <v>0.1704408026144506</v>
      </c>
      <c r="F191" s="858">
        <v>80753.169999999925</v>
      </c>
      <c r="G191" s="859">
        <v>2.657421012314316</v>
      </c>
      <c r="I191" s="94"/>
      <c r="J191" s="94"/>
      <c r="K191" s="94"/>
      <c r="L191" s="94"/>
      <c r="M191" s="94"/>
      <c r="N191" s="94"/>
    </row>
    <row r="192" spans="1:14" ht="15" hidden="1" customHeight="1">
      <c r="A192" s="869">
        <v>41944</v>
      </c>
      <c r="B192" s="297">
        <v>2014</v>
      </c>
      <c r="C192" s="515">
        <v>3120052.15</v>
      </c>
      <c r="D192" s="858">
        <v>519.29000000003725</v>
      </c>
      <c r="E192" s="859">
        <v>1.6646402628367696E-2</v>
      </c>
      <c r="F192" s="858">
        <v>77456.100000000093</v>
      </c>
      <c r="G192" s="859">
        <v>2.5457240700749679</v>
      </c>
      <c r="I192" s="94"/>
      <c r="J192" s="94"/>
      <c r="K192" s="94"/>
      <c r="L192" s="94"/>
      <c r="M192" s="94"/>
      <c r="N192" s="94"/>
    </row>
    <row r="193" spans="1:14" ht="15" hidden="1" customHeight="1">
      <c r="A193" s="869">
        <v>41974</v>
      </c>
      <c r="B193" s="297">
        <v>2014</v>
      </c>
      <c r="C193" s="515">
        <v>3125806.21</v>
      </c>
      <c r="D193" s="858">
        <v>5754.0600000000559</v>
      </c>
      <c r="E193" s="859">
        <v>0.18442191743493197</v>
      </c>
      <c r="F193" s="858">
        <v>75465.600000000093</v>
      </c>
      <c r="G193" s="859">
        <v>2.4740056816146847</v>
      </c>
      <c r="I193" s="94"/>
      <c r="J193" s="94"/>
      <c r="K193" s="94"/>
      <c r="L193" s="94"/>
      <c r="M193" s="94"/>
      <c r="N193" s="94"/>
    </row>
    <row r="194" spans="1:14" ht="19.149999999999999" hidden="1" customHeight="1">
      <c r="B194" s="870">
        <v>2015</v>
      </c>
      <c r="C194" s="527"/>
      <c r="D194" s="888"/>
      <c r="E194" s="889"/>
      <c r="F194" s="888"/>
      <c r="G194" s="889"/>
    </row>
    <row r="195" spans="1:14" s="94" customFormat="1" ht="15" hidden="1" customHeight="1">
      <c r="A195" s="869">
        <v>42005</v>
      </c>
      <c r="B195" s="297">
        <v>2015</v>
      </c>
      <c r="C195" s="515">
        <v>3114389</v>
      </c>
      <c r="D195" s="858">
        <v>-11417.209999999963</v>
      </c>
      <c r="E195" s="859">
        <v>-0.36525648850125947</v>
      </c>
      <c r="F195" s="858">
        <v>75608.240000000224</v>
      </c>
      <c r="G195" s="859">
        <v>2.4881110541189742</v>
      </c>
      <c r="H195" s="93"/>
    </row>
    <row r="196" spans="1:14" ht="15" hidden="1" customHeight="1">
      <c r="A196" s="869">
        <v>42037</v>
      </c>
      <c r="B196" s="297">
        <v>2015</v>
      </c>
      <c r="C196" s="515">
        <v>3114851.95</v>
      </c>
      <c r="D196" s="858">
        <v>462.95000000018626</v>
      </c>
      <c r="E196" s="859">
        <v>1.486487397687597E-2</v>
      </c>
      <c r="F196" s="858">
        <v>72612.200000000186</v>
      </c>
      <c r="G196" s="859">
        <v>2.3868007115481333</v>
      </c>
      <c r="I196" s="94"/>
      <c r="J196" s="94"/>
      <c r="K196" s="94"/>
      <c r="L196" s="94"/>
      <c r="M196" s="94"/>
      <c r="N196" s="94"/>
    </row>
    <row r="197" spans="1:14" s="155" customFormat="1" ht="15" customHeight="1">
      <c r="A197" s="869">
        <v>42069</v>
      </c>
      <c r="B197" s="297">
        <v>2015</v>
      </c>
      <c r="C197" s="515">
        <v>3131628.63</v>
      </c>
      <c r="D197" s="858">
        <v>16776.679999999702</v>
      </c>
      <c r="E197" s="859">
        <v>0.53860280582516395</v>
      </c>
      <c r="F197" s="858">
        <v>72664.060000000056</v>
      </c>
      <c r="G197" s="859">
        <v>2.3754462772349143</v>
      </c>
      <c r="H197" s="93"/>
      <c r="I197" s="94"/>
      <c r="J197" s="94"/>
      <c r="K197" s="94"/>
      <c r="L197" s="94"/>
      <c r="M197" s="94"/>
      <c r="N197" s="94"/>
    </row>
    <row r="198" spans="1:14" ht="15" hidden="1" customHeight="1">
      <c r="A198" s="869">
        <v>42101</v>
      </c>
      <c r="B198" s="297">
        <v>2015</v>
      </c>
      <c r="C198" s="515">
        <v>3151593</v>
      </c>
      <c r="D198" s="858">
        <v>19964.370000000112</v>
      </c>
      <c r="E198" s="859">
        <v>0.63750758339440949</v>
      </c>
      <c r="F198" s="858">
        <v>70682.850000000093</v>
      </c>
      <c r="G198" s="859">
        <v>2.2942197778796043</v>
      </c>
      <c r="I198" s="94"/>
      <c r="J198" s="94"/>
      <c r="K198" s="94"/>
      <c r="L198" s="94"/>
      <c r="M198" s="94"/>
      <c r="N198" s="94"/>
    </row>
    <row r="199" spans="1:14" ht="15" hidden="1" customHeight="1">
      <c r="A199" s="869">
        <v>42133</v>
      </c>
      <c r="B199" s="297">
        <v>2015</v>
      </c>
      <c r="C199" s="515">
        <v>3168371.4</v>
      </c>
      <c r="D199" s="858">
        <v>16778.399999999907</v>
      </c>
      <c r="E199" s="859">
        <v>0.53237838769155132</v>
      </c>
      <c r="F199" s="858">
        <v>68139.449999999721</v>
      </c>
      <c r="G199" s="859">
        <v>2.1978823229661799</v>
      </c>
      <c r="I199" s="94"/>
      <c r="J199" s="94"/>
      <c r="K199" s="94"/>
      <c r="L199" s="94"/>
      <c r="M199" s="94"/>
      <c r="N199" s="94"/>
    </row>
    <row r="200" spans="1:14" ht="15" hidden="1" customHeight="1">
      <c r="A200" s="869">
        <v>42165</v>
      </c>
      <c r="B200" s="297">
        <v>2015</v>
      </c>
      <c r="C200" s="515">
        <v>3181085.9</v>
      </c>
      <c r="D200" s="858">
        <v>12714.5</v>
      </c>
      <c r="E200" s="859">
        <v>0.4012944947047572</v>
      </c>
      <c r="F200" s="858">
        <v>65338.429999999702</v>
      </c>
      <c r="G200" s="859">
        <v>2.0970386922917044</v>
      </c>
      <c r="I200" s="94"/>
      <c r="J200" s="94"/>
      <c r="K200" s="94"/>
      <c r="L200" s="94"/>
      <c r="M200" s="94"/>
      <c r="N200" s="94"/>
    </row>
    <row r="201" spans="1:14" ht="15" hidden="1" customHeight="1">
      <c r="A201" s="869">
        <v>42197</v>
      </c>
      <c r="B201" s="297">
        <v>2015</v>
      </c>
      <c r="C201" s="515">
        <v>3178352.39</v>
      </c>
      <c r="D201" s="858">
        <v>-2733.5099999997765</v>
      </c>
      <c r="E201" s="859">
        <v>-8.593009072781399E-2</v>
      </c>
      <c r="F201" s="858">
        <v>58919.39000000013</v>
      </c>
      <c r="G201" s="859">
        <v>1.8887852375736287</v>
      </c>
      <c r="I201" s="94"/>
      <c r="J201" s="94"/>
      <c r="K201" s="94"/>
      <c r="L201" s="94"/>
      <c r="M201" s="94"/>
      <c r="N201" s="94"/>
    </row>
    <row r="202" spans="1:14" ht="15" hidden="1" customHeight="1">
      <c r="A202" s="869">
        <v>42229</v>
      </c>
      <c r="B202" s="297">
        <v>2015</v>
      </c>
      <c r="C202" s="515">
        <v>3164675.28</v>
      </c>
      <c r="D202" s="858">
        <v>-13677.110000000335</v>
      </c>
      <c r="E202" s="859">
        <v>-0.43032075496198274</v>
      </c>
      <c r="F202" s="858">
        <v>54808.779999999795</v>
      </c>
      <c r="G202" s="859">
        <v>1.762415846467988</v>
      </c>
      <c r="I202" s="94"/>
      <c r="J202" s="94"/>
      <c r="K202" s="94"/>
      <c r="L202" s="94"/>
      <c r="M202" s="94"/>
      <c r="N202" s="94"/>
    </row>
    <row r="203" spans="1:14" ht="15" hidden="1" customHeight="1">
      <c r="A203" s="869">
        <v>42261</v>
      </c>
      <c r="B203" s="297">
        <v>2015</v>
      </c>
      <c r="C203" s="515">
        <v>3165396</v>
      </c>
      <c r="D203" s="858">
        <v>720.72000000020489</v>
      </c>
      <c r="E203" s="859">
        <v>2.2773900518473056E-2</v>
      </c>
      <c r="F203" s="858">
        <v>51171.049999999814</v>
      </c>
      <c r="G203" s="859">
        <v>1.6431391701488849</v>
      </c>
      <c r="I203" s="94"/>
      <c r="J203" s="94"/>
      <c r="K203" s="94"/>
      <c r="L203" s="94"/>
      <c r="M203" s="94"/>
      <c r="N203" s="94"/>
    </row>
    <row r="204" spans="1:14" ht="15" hidden="1" customHeight="1">
      <c r="A204" s="869">
        <v>42293</v>
      </c>
      <c r="B204" s="297">
        <v>2015</v>
      </c>
      <c r="C204" s="515">
        <v>3165561.9</v>
      </c>
      <c r="D204" s="858">
        <v>165.89999999990687</v>
      </c>
      <c r="E204" s="859">
        <v>5.2410504088697962E-3</v>
      </c>
      <c r="F204" s="858">
        <v>46029.040000000037</v>
      </c>
      <c r="G204" s="859">
        <v>1.4755106634779906</v>
      </c>
      <c r="I204" s="94"/>
      <c r="J204" s="94"/>
      <c r="K204" s="94"/>
      <c r="L204" s="94"/>
      <c r="M204" s="94"/>
      <c r="N204" s="94"/>
    </row>
    <row r="205" spans="1:14" ht="15" hidden="1" customHeight="1">
      <c r="A205" s="869">
        <v>42325</v>
      </c>
      <c r="B205" s="297">
        <v>2015</v>
      </c>
      <c r="C205" s="515">
        <v>3166187.71</v>
      </c>
      <c r="D205" s="858">
        <v>625.81000000005588</v>
      </c>
      <c r="E205" s="859">
        <v>1.9769318047451634E-2</v>
      </c>
      <c r="F205" s="858">
        <v>46135.560000000056</v>
      </c>
      <c r="G205" s="859">
        <v>1.4786791304113365</v>
      </c>
      <c r="I205" s="94"/>
      <c r="J205" s="94"/>
      <c r="K205" s="94"/>
      <c r="L205" s="94"/>
      <c r="M205" s="94"/>
      <c r="N205" s="94"/>
    </row>
    <row r="206" spans="1:14" ht="15" hidden="1" customHeight="1">
      <c r="A206" s="869">
        <v>42357</v>
      </c>
      <c r="B206" s="297">
        <v>2015</v>
      </c>
      <c r="C206" s="515">
        <v>3167998.94</v>
      </c>
      <c r="D206" s="858">
        <v>1811.2299999999814</v>
      </c>
      <c r="E206" s="859">
        <v>5.7205389127105377E-2</v>
      </c>
      <c r="F206" s="858">
        <v>42192.729999999981</v>
      </c>
      <c r="G206" s="859">
        <v>1.3498191239436892</v>
      </c>
      <c r="I206" s="94"/>
      <c r="J206" s="94"/>
      <c r="K206" s="94"/>
      <c r="L206" s="94"/>
      <c r="M206" s="94"/>
      <c r="N206" s="94"/>
    </row>
    <row r="207" spans="1:14" ht="15" hidden="1" customHeight="1">
      <c r="B207" s="297">
        <v>2015.1428571428601</v>
      </c>
      <c r="C207" s="527"/>
      <c r="D207" s="888"/>
      <c r="E207" s="889"/>
      <c r="F207" s="888"/>
      <c r="G207" s="889"/>
    </row>
    <row r="208" spans="1:14" s="94" customFormat="1" ht="15" hidden="1" customHeight="1">
      <c r="A208" s="869">
        <v>42370</v>
      </c>
      <c r="B208" s="297">
        <v>2016</v>
      </c>
      <c r="C208" s="515">
        <v>3149472.31</v>
      </c>
      <c r="D208" s="858">
        <v>-18526.629999999888</v>
      </c>
      <c r="E208" s="859">
        <v>-0.58480543557251963</v>
      </c>
      <c r="F208" s="858">
        <v>35083.310000000056</v>
      </c>
      <c r="G208" s="859">
        <v>1.1264909425251659</v>
      </c>
      <c r="H208" s="93"/>
    </row>
    <row r="209" spans="1:14" ht="15" hidden="1" customHeight="1">
      <c r="A209" s="869">
        <v>42402</v>
      </c>
      <c r="B209" s="297">
        <v>2016</v>
      </c>
      <c r="C209" s="515">
        <v>3153065.61</v>
      </c>
      <c r="D209" s="858">
        <v>3593.2999999998137</v>
      </c>
      <c r="E209" s="859">
        <v>0.11409212865885365</v>
      </c>
      <c r="F209" s="858">
        <v>38213.659999999683</v>
      </c>
      <c r="G209" s="859">
        <v>1.2268210692967187</v>
      </c>
      <c r="I209" s="94"/>
      <c r="J209" s="94"/>
      <c r="K209" s="94"/>
      <c r="L209" s="94"/>
      <c r="M209" s="94"/>
      <c r="N209" s="94"/>
    </row>
    <row r="210" spans="1:14" s="155" customFormat="1" ht="15" customHeight="1">
      <c r="A210" s="869">
        <v>42434</v>
      </c>
      <c r="B210" s="297">
        <v>2016</v>
      </c>
      <c r="C210" s="515">
        <v>3169295.52</v>
      </c>
      <c r="D210" s="858">
        <v>16229.910000000149</v>
      </c>
      <c r="E210" s="859">
        <v>0.51473429377830371</v>
      </c>
      <c r="F210" s="858">
        <v>37666.89000000013</v>
      </c>
      <c r="G210" s="859">
        <v>1.202789169800127</v>
      </c>
      <c r="H210" s="93"/>
      <c r="I210" s="94"/>
      <c r="J210" s="94"/>
      <c r="K210" s="94"/>
      <c r="L210" s="94"/>
      <c r="M210" s="94"/>
      <c r="N210" s="94"/>
    </row>
    <row r="211" spans="1:14" ht="15" hidden="1" customHeight="1">
      <c r="A211" s="869">
        <v>42466</v>
      </c>
      <c r="B211" s="870">
        <v>2016</v>
      </c>
      <c r="C211" s="515">
        <v>3184134.33</v>
      </c>
      <c r="D211" s="858">
        <v>14838.810000000056</v>
      </c>
      <c r="E211" s="859">
        <v>0.46820531270621757</v>
      </c>
      <c r="F211" s="858">
        <v>32541.330000000075</v>
      </c>
      <c r="G211" s="859">
        <v>1.0325359270692616</v>
      </c>
      <c r="I211" s="94"/>
      <c r="J211" s="94"/>
      <c r="K211" s="94"/>
      <c r="L211" s="94"/>
      <c r="M211" s="94"/>
      <c r="N211" s="94"/>
    </row>
    <row r="212" spans="1:14" ht="15" hidden="1" customHeight="1">
      <c r="A212" s="869">
        <v>42498</v>
      </c>
      <c r="B212" s="870">
        <v>2016</v>
      </c>
      <c r="C212" s="515">
        <v>3198148.13</v>
      </c>
      <c r="D212" s="858">
        <v>14013.799999999814</v>
      </c>
      <c r="E212" s="859">
        <v>0.44011334157501381</v>
      </c>
      <c r="F212" s="858">
        <v>29776.729999999981</v>
      </c>
      <c r="G212" s="859">
        <v>0.93981185412796719</v>
      </c>
      <c r="I212" s="94"/>
      <c r="J212" s="94"/>
      <c r="K212" s="94"/>
      <c r="L212" s="94"/>
      <c r="M212" s="94"/>
      <c r="N212" s="94"/>
    </row>
    <row r="213" spans="1:14" ht="15" hidden="1" customHeight="1">
      <c r="A213" s="869">
        <v>42530</v>
      </c>
      <c r="B213" s="870">
        <v>2016</v>
      </c>
      <c r="C213" s="515">
        <v>3209378.5</v>
      </c>
      <c r="D213" s="858">
        <v>11230.370000000112</v>
      </c>
      <c r="E213" s="859">
        <v>0.35115227761511392</v>
      </c>
      <c r="F213" s="858">
        <v>28292.600000000093</v>
      </c>
      <c r="G213" s="859">
        <v>0.88940069175748704</v>
      </c>
      <c r="I213" s="94"/>
      <c r="J213" s="94"/>
      <c r="K213" s="94"/>
      <c r="L213" s="94"/>
      <c r="M213" s="94"/>
      <c r="N213" s="94"/>
    </row>
    <row r="214" spans="1:14" ht="15" hidden="1" customHeight="1">
      <c r="A214" s="869">
        <v>42562</v>
      </c>
      <c r="B214" s="870">
        <v>2016</v>
      </c>
      <c r="C214" s="515">
        <v>3205027.23</v>
      </c>
      <c r="D214" s="858">
        <v>-4351.2700000000186</v>
      </c>
      <c r="E214" s="859">
        <v>-0.13557983266854023</v>
      </c>
      <c r="F214" s="858">
        <v>26674.839999999851</v>
      </c>
      <c r="G214" s="859">
        <v>0.8392662841265377</v>
      </c>
      <c r="I214" s="94"/>
      <c r="J214" s="94"/>
      <c r="K214" s="94"/>
      <c r="L214" s="94"/>
      <c r="M214" s="94"/>
      <c r="N214" s="94"/>
    </row>
    <row r="215" spans="1:14" ht="15" hidden="1" customHeight="1">
      <c r="A215" s="869">
        <v>42594</v>
      </c>
      <c r="B215" s="870">
        <v>2016</v>
      </c>
      <c r="C215" s="515">
        <v>3191696.86</v>
      </c>
      <c r="D215" s="858">
        <v>-13330.370000000112</v>
      </c>
      <c r="E215" s="859">
        <v>-0.41592064726390277</v>
      </c>
      <c r="F215" s="858">
        <v>27021.580000000075</v>
      </c>
      <c r="G215" s="859">
        <v>0.8538500038462189</v>
      </c>
      <c r="I215" s="94"/>
      <c r="J215" s="94"/>
      <c r="K215" s="94"/>
      <c r="L215" s="94"/>
      <c r="M215" s="94"/>
      <c r="N215" s="94"/>
    </row>
    <row r="216" spans="1:14" ht="15" hidden="1" customHeight="1">
      <c r="A216" s="869">
        <v>42626</v>
      </c>
      <c r="B216" s="870">
        <v>2016</v>
      </c>
      <c r="C216" s="515">
        <v>3191838.77</v>
      </c>
      <c r="D216" s="858">
        <v>141.91000000014901</v>
      </c>
      <c r="E216" s="859">
        <v>4.4462242570375565E-3</v>
      </c>
      <c r="F216" s="858">
        <v>26442.770000000019</v>
      </c>
      <c r="G216" s="859">
        <v>0.83537004532765025</v>
      </c>
      <c r="I216" s="94"/>
      <c r="J216" s="94"/>
      <c r="K216" s="94"/>
      <c r="L216" s="94"/>
      <c r="M216" s="94"/>
      <c r="N216" s="94"/>
    </row>
    <row r="217" spans="1:14" ht="15" hidden="1" customHeight="1">
      <c r="A217" s="869">
        <v>42658</v>
      </c>
      <c r="B217" s="870">
        <v>2016</v>
      </c>
      <c r="C217" s="515">
        <v>3194259.8</v>
      </c>
      <c r="D217" s="858">
        <v>2421.0299999997951</v>
      </c>
      <c r="E217" s="859">
        <v>7.5850635776305353E-2</v>
      </c>
      <c r="F217" s="858">
        <v>28697.899999999907</v>
      </c>
      <c r="G217" s="859">
        <v>0.90656575061760236</v>
      </c>
      <c r="I217" s="94"/>
      <c r="J217" s="94"/>
      <c r="K217" s="94"/>
      <c r="L217" s="94"/>
      <c r="M217" s="94"/>
      <c r="N217" s="94"/>
    </row>
    <row r="218" spans="1:14" ht="15" hidden="1" customHeight="1">
      <c r="A218" s="869">
        <v>42690</v>
      </c>
      <c r="B218" s="870">
        <v>2016</v>
      </c>
      <c r="C218" s="515">
        <v>3193893.47</v>
      </c>
      <c r="D218" s="858">
        <v>-366.32999999960884</v>
      </c>
      <c r="E218" s="859">
        <v>-1.1468384631697859E-2</v>
      </c>
      <c r="F218" s="858">
        <v>27705.760000000242</v>
      </c>
      <c r="G218" s="859">
        <v>0.8750510878585942</v>
      </c>
      <c r="I218" s="94"/>
      <c r="J218" s="94"/>
      <c r="K218" s="94"/>
      <c r="L218" s="94"/>
      <c r="M218" s="94"/>
      <c r="N218" s="94"/>
    </row>
    <row r="219" spans="1:14" ht="15" hidden="1" customHeight="1">
      <c r="A219" s="869">
        <v>42722</v>
      </c>
      <c r="B219" s="870">
        <v>2016</v>
      </c>
      <c r="C219" s="515">
        <v>3194209.5</v>
      </c>
      <c r="D219" s="858">
        <v>316.02999999979511</v>
      </c>
      <c r="E219" s="859">
        <v>9.8948196916524012E-3</v>
      </c>
      <c r="F219" s="858">
        <v>26210.560000000056</v>
      </c>
      <c r="G219" s="859">
        <v>0.82735381218277837</v>
      </c>
      <c r="I219" s="94"/>
      <c r="J219" s="94"/>
      <c r="K219" s="94"/>
      <c r="L219" s="94"/>
      <c r="M219" s="94"/>
      <c r="N219" s="94"/>
    </row>
    <row r="220" spans="1:14" ht="20.85" hidden="1" customHeight="1">
      <c r="B220" s="221">
        <v>2017</v>
      </c>
      <c r="C220" s="579"/>
      <c r="D220" s="894"/>
      <c r="E220" s="895"/>
      <c r="F220" s="894"/>
      <c r="G220" s="895"/>
    </row>
    <row r="221" spans="1:14" s="94" customFormat="1" ht="15" hidden="1" customHeight="1">
      <c r="A221" s="869">
        <v>42736</v>
      </c>
      <c r="B221" s="297">
        <v>2017</v>
      </c>
      <c r="C221" s="515">
        <v>3177431.28</v>
      </c>
      <c r="D221" s="858">
        <v>-16778.220000000205</v>
      </c>
      <c r="E221" s="859">
        <v>-0.52526986723945868</v>
      </c>
      <c r="F221" s="858">
        <v>27958.969999999739</v>
      </c>
      <c r="G221" s="859">
        <v>0.88773506314777251</v>
      </c>
      <c r="H221" s="93"/>
    </row>
    <row r="222" spans="1:14" ht="15" hidden="1" customHeight="1">
      <c r="A222" s="869">
        <v>42768</v>
      </c>
      <c r="B222" s="297">
        <v>2017</v>
      </c>
      <c r="C222" s="515">
        <v>3181472.1500000004</v>
      </c>
      <c r="D222" s="858">
        <v>4040.8700000005774</v>
      </c>
      <c r="E222" s="859">
        <v>0.12717411153579405</v>
      </c>
      <c r="F222" s="858">
        <v>28406.540000000503</v>
      </c>
      <c r="G222" s="859">
        <v>0.90091813852235703</v>
      </c>
      <c r="I222" s="94"/>
      <c r="J222" s="94"/>
      <c r="K222" s="94"/>
      <c r="L222" s="94"/>
      <c r="M222" s="94"/>
      <c r="N222" s="94"/>
    </row>
    <row r="223" spans="1:14" s="155" customFormat="1" ht="15" customHeight="1">
      <c r="A223" s="869">
        <v>42800</v>
      </c>
      <c r="B223" s="297">
        <v>2017</v>
      </c>
      <c r="C223" s="515">
        <v>3196754.43</v>
      </c>
      <c r="D223" s="858">
        <v>15282.279999999795</v>
      </c>
      <c r="E223" s="859">
        <v>0.48035246827478773</v>
      </c>
      <c r="F223" s="858">
        <v>27458.910000000149</v>
      </c>
      <c r="G223" s="859">
        <v>0.86640421591231132</v>
      </c>
      <c r="I223" s="94"/>
      <c r="J223" s="94"/>
      <c r="K223" s="94"/>
      <c r="L223" s="94"/>
      <c r="M223" s="94"/>
      <c r="N223" s="94"/>
    </row>
    <row r="224" spans="1:14" ht="15" customHeight="1">
      <c r="A224" s="869">
        <v>42832</v>
      </c>
      <c r="B224" s="297">
        <v>2017</v>
      </c>
      <c r="C224" s="515">
        <v>3214007.22</v>
      </c>
      <c r="D224" s="858">
        <v>17252.790000000037</v>
      </c>
      <c r="E224" s="859">
        <v>0.53969707019379598</v>
      </c>
      <c r="F224" s="858">
        <v>29872.89000000013</v>
      </c>
      <c r="G224" s="859">
        <v>0.93817932612158472</v>
      </c>
      <c r="I224" s="94"/>
      <c r="J224" s="94"/>
      <c r="K224" s="94"/>
      <c r="L224" s="94"/>
      <c r="M224" s="94"/>
      <c r="N224" s="94"/>
    </row>
    <row r="225" spans="1:14" ht="15" hidden="1" customHeight="1">
      <c r="A225" s="869">
        <v>42864</v>
      </c>
      <c r="B225" s="870">
        <v>2017</v>
      </c>
      <c r="C225" s="842">
        <v>3229086.09</v>
      </c>
      <c r="D225" s="898">
        <v>15078.869999999646</v>
      </c>
      <c r="E225" s="899">
        <v>0.46916104936440206</v>
      </c>
      <c r="F225" s="898">
        <v>30937.959999999963</v>
      </c>
      <c r="G225" s="899">
        <v>0.96737107671118849</v>
      </c>
      <c r="I225" s="94"/>
      <c r="J225" s="94"/>
      <c r="K225" s="94"/>
      <c r="L225" s="94"/>
      <c r="M225" s="94"/>
      <c r="N225" s="94"/>
    </row>
    <row r="226" spans="1:14" ht="15" hidden="1" customHeight="1">
      <c r="A226" s="869">
        <v>42896</v>
      </c>
      <c r="B226" s="870">
        <v>2017</v>
      </c>
      <c r="C226" s="842">
        <v>3238410.31</v>
      </c>
      <c r="D226" s="898">
        <v>9324.2200000002049</v>
      </c>
      <c r="E226" s="899">
        <v>0.28875724400398894</v>
      </c>
      <c r="F226" s="898">
        <v>29031.810000000056</v>
      </c>
      <c r="G226" s="899">
        <v>0.90459289859393266</v>
      </c>
      <c r="I226" s="94"/>
      <c r="J226" s="94"/>
      <c r="K226" s="94"/>
      <c r="L226" s="94"/>
      <c r="M226" s="94"/>
      <c r="N226" s="94"/>
    </row>
    <row r="227" spans="1:14" ht="15" hidden="1" customHeight="1">
      <c r="A227" s="869">
        <v>42928</v>
      </c>
      <c r="B227" s="870">
        <v>2017</v>
      </c>
      <c r="C227" s="842">
        <v>3229904.71</v>
      </c>
      <c r="D227" s="898">
        <v>-8505.6000000000931</v>
      </c>
      <c r="E227" s="899">
        <v>-0.26264738516103137</v>
      </c>
      <c r="F227" s="898">
        <v>24877.479999999981</v>
      </c>
      <c r="G227" s="899">
        <v>0.77620182964872697</v>
      </c>
      <c r="I227" s="94"/>
      <c r="J227" s="94"/>
      <c r="K227" s="94"/>
      <c r="L227" s="94"/>
      <c r="M227" s="94"/>
      <c r="N227" s="94"/>
    </row>
    <row r="228" spans="1:14" ht="15" hidden="1" customHeight="1">
      <c r="A228" s="869">
        <v>42960</v>
      </c>
      <c r="B228" s="870">
        <v>2017</v>
      </c>
      <c r="C228" s="842">
        <v>3213139.95</v>
      </c>
      <c r="D228" s="898">
        <v>-16764.759999999776</v>
      </c>
      <c r="E228" s="899">
        <v>-0.51904813006076722</v>
      </c>
      <c r="F228" s="898">
        <v>21443.090000000317</v>
      </c>
      <c r="G228" s="899">
        <v>0.67183980624025708</v>
      </c>
      <c r="I228" s="94"/>
      <c r="J228" s="94"/>
      <c r="K228" s="94"/>
      <c r="L228" s="94"/>
      <c r="M228" s="94"/>
      <c r="N228" s="94"/>
    </row>
    <row r="229" spans="1:14" ht="15" hidden="1" customHeight="1">
      <c r="A229" s="869">
        <v>42992</v>
      </c>
      <c r="B229" s="870">
        <v>2017</v>
      </c>
      <c r="C229" s="842">
        <v>3216271.71</v>
      </c>
      <c r="D229" s="898">
        <v>3131.7599999997765</v>
      </c>
      <c r="E229" s="899">
        <v>9.7467276518713675E-2</v>
      </c>
      <c r="F229" s="898">
        <v>24432.939999999944</v>
      </c>
      <c r="G229" s="899">
        <v>0.76548164743294933</v>
      </c>
      <c r="I229" s="94"/>
      <c r="J229" s="94"/>
      <c r="K229" s="94"/>
      <c r="L229" s="94"/>
      <c r="M229" s="94"/>
      <c r="N229" s="94"/>
    </row>
    <row r="230" spans="1:14" ht="15" hidden="1" customHeight="1">
      <c r="A230" s="869">
        <v>43024</v>
      </c>
      <c r="B230" s="870">
        <v>2017</v>
      </c>
      <c r="C230" s="842">
        <v>3217902</v>
      </c>
      <c r="D230" s="898">
        <v>1630.2900000000373</v>
      </c>
      <c r="E230" s="899">
        <v>5.0688814472081845E-2</v>
      </c>
      <c r="F230" s="898">
        <v>23642.200000000186</v>
      </c>
      <c r="G230" s="899">
        <v>0.74014643392501966</v>
      </c>
      <c r="I230" s="94"/>
      <c r="J230" s="94"/>
      <c r="K230" s="94"/>
      <c r="L230" s="94"/>
      <c r="M230" s="94"/>
      <c r="N230" s="94"/>
    </row>
    <row r="231" spans="1:14" ht="15" hidden="1" customHeight="1">
      <c r="A231" s="869">
        <v>43056</v>
      </c>
      <c r="B231" s="870">
        <v>2017</v>
      </c>
      <c r="C231" s="842">
        <v>3210879.52</v>
      </c>
      <c r="D231" s="898">
        <v>-7022.4799999999814</v>
      </c>
      <c r="E231" s="899">
        <v>-0.21823163042255089</v>
      </c>
      <c r="F231" s="898">
        <v>16986.049999999814</v>
      </c>
      <c r="G231" s="899">
        <v>0.53182894669308212</v>
      </c>
      <c r="I231" s="94"/>
      <c r="J231" s="94"/>
      <c r="K231" s="94"/>
      <c r="L231" s="94"/>
      <c r="M231" s="94"/>
      <c r="N231" s="94"/>
    </row>
    <row r="232" spans="1:14" ht="15" hidden="1" customHeight="1">
      <c r="A232" s="869">
        <v>43088</v>
      </c>
      <c r="B232" s="870">
        <v>2017</v>
      </c>
      <c r="C232" s="534">
        <v>3204677.55</v>
      </c>
      <c r="D232" s="896">
        <v>-6201.9700000002049</v>
      </c>
      <c r="E232" s="897">
        <v>-0.19315486493246681</v>
      </c>
      <c r="F232" s="896">
        <v>10468.049999999814</v>
      </c>
      <c r="G232" s="897">
        <v>0.32771958132362045</v>
      </c>
      <c r="I232" s="94"/>
      <c r="J232" s="94"/>
      <c r="K232" s="94"/>
      <c r="L232" s="94"/>
      <c r="M232" s="94"/>
      <c r="N232" s="94"/>
    </row>
    <row r="233" spans="1:14" ht="19.149999999999999" customHeight="1">
      <c r="B233" s="221">
        <v>2018</v>
      </c>
      <c r="C233" s="579"/>
      <c r="D233" s="894"/>
      <c r="E233" s="895"/>
      <c r="F233" s="894"/>
      <c r="G233" s="895"/>
    </row>
    <row r="234" spans="1:14" s="94" customFormat="1" ht="15" customHeight="1">
      <c r="B234" s="982" t="s">
        <v>9</v>
      </c>
      <c r="C234" s="983">
        <v>3193892.22</v>
      </c>
      <c r="D234" s="984">
        <v>-10785.329999999609</v>
      </c>
      <c r="E234" s="985">
        <v>-0.3365496163568622</v>
      </c>
      <c r="F234" s="984">
        <v>16460.94000000041</v>
      </c>
      <c r="G234" s="985">
        <v>0.51805809628714883</v>
      </c>
    </row>
    <row r="235" spans="1:14" ht="15" customHeight="1">
      <c r="B235" s="982" t="s">
        <v>10</v>
      </c>
      <c r="C235" s="983">
        <v>3209919.4</v>
      </c>
      <c r="D235" s="984">
        <v>16027.179999999702</v>
      </c>
      <c r="E235" s="985">
        <v>0.50180716492680233</v>
      </c>
      <c r="F235" s="984">
        <v>28447.249999999534</v>
      </c>
      <c r="G235" s="985">
        <v>0.89415367033778637</v>
      </c>
      <c r="I235" s="94"/>
      <c r="J235" s="94"/>
      <c r="K235" s="94"/>
      <c r="L235" s="94"/>
      <c r="M235" s="94"/>
      <c r="N235" s="94"/>
    </row>
    <row r="236" spans="1:14" s="155" customFormat="1" ht="15" customHeight="1">
      <c r="A236" s="908"/>
      <c r="B236" s="525" t="s">
        <v>40</v>
      </c>
      <c r="C236" s="534">
        <v>3230400</v>
      </c>
      <c r="D236" s="896">
        <v>20480.600000000093</v>
      </c>
      <c r="E236" s="897">
        <v>0.63804094271027623</v>
      </c>
      <c r="F236" s="896">
        <v>33645.569999999832</v>
      </c>
      <c r="G236" s="897">
        <v>1.0524915421795527</v>
      </c>
      <c r="I236" s="94"/>
      <c r="J236" s="94"/>
      <c r="K236" s="94"/>
      <c r="L236" s="94"/>
      <c r="M236" s="94"/>
      <c r="N236" s="94"/>
    </row>
    <row r="237" spans="1:14" ht="15" customHeight="1">
      <c r="A237" s="908"/>
      <c r="B237" s="907" t="s">
        <v>41</v>
      </c>
      <c r="C237" s="842">
        <v>3246853.52</v>
      </c>
      <c r="D237" s="898">
        <v>16453.520000000019</v>
      </c>
      <c r="E237" s="899">
        <v>0.50933382862803001</v>
      </c>
      <c r="F237" s="898">
        <v>32846.299999999814</v>
      </c>
      <c r="G237" s="899">
        <v>1.0219734353925816</v>
      </c>
      <c r="I237" s="94"/>
      <c r="J237" s="94"/>
      <c r="K237" s="94"/>
      <c r="L237" s="94"/>
      <c r="M237" s="94"/>
      <c r="N237" s="94"/>
    </row>
    <row r="238" spans="1:14" ht="15" customHeight="1">
      <c r="A238" s="908"/>
      <c r="B238" s="907" t="s">
        <v>42</v>
      </c>
      <c r="C238" s="842">
        <v>3261397.95</v>
      </c>
      <c r="D238" s="898">
        <v>14544.430000000168</v>
      </c>
      <c r="E238" s="899">
        <v>0.44795460929817921</v>
      </c>
      <c r="F238" s="898">
        <v>32311.860000000335</v>
      </c>
      <c r="G238" s="899">
        <v>1.0006503109367486</v>
      </c>
      <c r="I238" s="94"/>
      <c r="J238" s="94"/>
      <c r="K238" s="94"/>
      <c r="L238" s="94"/>
      <c r="M238" s="94"/>
      <c r="N238" s="94"/>
    </row>
    <row r="239" spans="1:14" ht="15" customHeight="1">
      <c r="A239" s="908"/>
      <c r="B239" s="907" t="s">
        <v>43</v>
      </c>
      <c r="C239" s="842">
        <v>3273557.9</v>
      </c>
      <c r="D239" s="898">
        <v>12159.949999999721</v>
      </c>
      <c r="E239" s="899">
        <v>0.37284471832086297</v>
      </c>
      <c r="F239" s="898">
        <v>35147.589999999851</v>
      </c>
      <c r="G239" s="899">
        <v>1.0853346745922465</v>
      </c>
      <c r="I239" s="94"/>
      <c r="J239" s="94"/>
      <c r="K239" s="94"/>
      <c r="L239" s="94"/>
      <c r="M239" s="94"/>
      <c r="N239" s="94"/>
    </row>
    <row r="240" spans="1:14" ht="15" customHeight="1">
      <c r="B240" s="907" t="s">
        <v>44</v>
      </c>
      <c r="C240" s="842">
        <v>3267169.27</v>
      </c>
      <c r="D240" s="898">
        <v>-6388.6299999998882</v>
      </c>
      <c r="E240" s="899">
        <v>-0.19515860709229571</v>
      </c>
      <c r="F240" s="898">
        <v>37264.560000000056</v>
      </c>
      <c r="G240" s="899">
        <v>1.1537355849733331</v>
      </c>
      <c r="I240" s="94"/>
      <c r="J240" s="94"/>
      <c r="K240" s="94"/>
      <c r="L240" s="94"/>
      <c r="M240" s="94"/>
      <c r="N240" s="94"/>
    </row>
    <row r="241" spans="1:14" ht="15" customHeight="1">
      <c r="B241" s="907" t="s">
        <v>45</v>
      </c>
      <c r="C241" s="842">
        <v>3249275.31</v>
      </c>
      <c r="D241" s="898">
        <v>-17893.959999999963</v>
      </c>
      <c r="E241" s="899">
        <v>-0.5476900191339098</v>
      </c>
      <c r="F241" s="898">
        <v>36135.35999999987</v>
      </c>
      <c r="G241" s="899">
        <v>1.1246120792217624</v>
      </c>
      <c r="I241" s="94"/>
      <c r="J241" s="94"/>
      <c r="K241" s="94"/>
      <c r="L241" s="94"/>
      <c r="M241" s="94"/>
      <c r="N241" s="94"/>
    </row>
    <row r="242" spans="1:14" ht="15" customHeight="1">
      <c r="B242" s="907" t="s">
        <v>56</v>
      </c>
      <c r="C242" s="842">
        <v>3253670</v>
      </c>
      <c r="D242" s="898">
        <v>4394.6899999999441</v>
      </c>
      <c r="E242" s="899">
        <v>0.13525138933209746</v>
      </c>
      <c r="F242" s="898">
        <v>37398.290000000037</v>
      </c>
      <c r="G242" s="899">
        <v>1.1627839116863612</v>
      </c>
      <c r="I242" s="94"/>
      <c r="J242" s="94"/>
      <c r="K242" s="94"/>
      <c r="L242" s="94"/>
      <c r="M242" s="94"/>
      <c r="N242" s="94"/>
    </row>
    <row r="243" spans="1:14" ht="15" customHeight="1">
      <c r="B243" s="907" t="s">
        <v>57</v>
      </c>
      <c r="C243" s="842">
        <v>3258611.81</v>
      </c>
      <c r="D243" s="898">
        <v>4941.8100000000559</v>
      </c>
      <c r="E243" s="899">
        <v>0.1518841800182571</v>
      </c>
      <c r="F243" s="898">
        <v>40709.810000000056</v>
      </c>
      <c r="G243" s="899">
        <v>1.2651040957742055</v>
      </c>
      <c r="I243" s="94"/>
      <c r="J243" s="94"/>
      <c r="K243" s="94"/>
      <c r="L243" s="94"/>
      <c r="M243" s="94"/>
      <c r="N243" s="94"/>
    </row>
    <row r="244" spans="1:14" ht="15" customHeight="1">
      <c r="B244" s="907" t="s">
        <v>58</v>
      </c>
      <c r="C244" s="842">
        <v>3254137.61</v>
      </c>
      <c r="D244" s="898">
        <v>-4474.2000000001863</v>
      </c>
      <c r="E244" s="899">
        <v>-0.13730386621290336</v>
      </c>
      <c r="F244" s="898">
        <v>43258.089999999851</v>
      </c>
      <c r="G244" s="899">
        <v>1.3472349158712689</v>
      </c>
      <c r="I244" s="94"/>
      <c r="J244" s="94"/>
      <c r="K244" s="94"/>
      <c r="L244" s="94"/>
      <c r="M244" s="94"/>
      <c r="N244" s="94"/>
    </row>
    <row r="245" spans="1:14" ht="15" customHeight="1">
      <c r="B245" s="907" t="s">
        <v>59</v>
      </c>
      <c r="C245" s="842">
        <v>3254663.17</v>
      </c>
      <c r="D245" s="898">
        <v>525.56000000005588</v>
      </c>
      <c r="E245" s="899">
        <v>1.6150515527840525E-2</v>
      </c>
      <c r="F245" s="898">
        <v>49985.620000000112</v>
      </c>
      <c r="G245" s="899">
        <v>1.5597706546170258</v>
      </c>
      <c r="I245" s="94"/>
      <c r="J245" s="94"/>
      <c r="K245" s="94"/>
      <c r="L245" s="94"/>
      <c r="M245" s="94"/>
      <c r="N245" s="94"/>
    </row>
    <row r="246" spans="1:14" ht="19.149999999999999" customHeight="1">
      <c r="B246" s="221">
        <v>2019</v>
      </c>
      <c r="C246" s="579"/>
      <c r="D246" s="894"/>
      <c r="E246" s="895"/>
      <c r="F246" s="894"/>
      <c r="G246" s="895"/>
    </row>
    <row r="247" spans="1:14" s="94" customFormat="1" ht="15" customHeight="1">
      <c r="B247" s="982" t="s">
        <v>9</v>
      </c>
      <c r="C247" s="983">
        <v>3234372.54</v>
      </c>
      <c r="D247" s="984">
        <v>-20290.629999999888</v>
      </c>
      <c r="E247" s="985">
        <v>-0.62343256245468126</v>
      </c>
      <c r="F247" s="984">
        <v>40480.319999999832</v>
      </c>
      <c r="G247" s="985">
        <v>1.2674291181936042</v>
      </c>
    </row>
    <row r="248" spans="1:14" ht="15" customHeight="1">
      <c r="B248" s="982" t="s">
        <v>10</v>
      </c>
      <c r="C248" s="983">
        <v>3239652.65</v>
      </c>
      <c r="D248" s="984">
        <v>5280.1099999998696</v>
      </c>
      <c r="E248" s="985">
        <v>0.16324990194233635</v>
      </c>
      <c r="F248" s="984">
        <v>29733.25</v>
      </c>
      <c r="G248" s="985">
        <v>0.92629272872085266</v>
      </c>
      <c r="I248" s="94"/>
      <c r="J248" s="94"/>
      <c r="K248" s="94"/>
      <c r="L248" s="94"/>
      <c r="M248" s="94"/>
      <c r="N248" s="94"/>
    </row>
    <row r="249" spans="1:14" s="155" customFormat="1" ht="15" customHeight="1">
      <c r="A249" s="908"/>
      <c r="B249" s="525" t="s">
        <v>40</v>
      </c>
      <c r="C249" s="534">
        <v>3254078.09</v>
      </c>
      <c r="D249" s="896">
        <v>14425.439999999944</v>
      </c>
      <c r="E249" s="897">
        <v>0.44527736638680437</v>
      </c>
      <c r="F249" s="896">
        <v>23678.089999999851</v>
      </c>
      <c r="G249" s="897">
        <v>0.73297703070826969</v>
      </c>
      <c r="I249" s="94"/>
      <c r="J249" s="94"/>
      <c r="K249" s="94"/>
      <c r="L249" s="94"/>
      <c r="M249" s="94"/>
      <c r="N249" s="94"/>
    </row>
    <row r="250" spans="1:14" ht="15" customHeight="1">
      <c r="A250" s="908"/>
      <c r="B250" s="907" t="s">
        <v>41</v>
      </c>
      <c r="C250" s="842">
        <v>3266740.8</v>
      </c>
      <c r="D250" s="898">
        <v>12662.709999999963</v>
      </c>
      <c r="E250" s="899">
        <v>0.38913356255687859</v>
      </c>
      <c r="F250" s="898">
        <v>19887.279999999795</v>
      </c>
      <c r="G250" s="899">
        <v>0.61250930716454377</v>
      </c>
      <c r="I250" s="94"/>
      <c r="J250" s="94"/>
      <c r="K250" s="94"/>
      <c r="L250" s="94"/>
      <c r="M250" s="94"/>
      <c r="N250" s="94"/>
    </row>
    <row r="251" spans="1:14" ht="15" customHeight="1">
      <c r="A251" s="908"/>
      <c r="B251" s="907" t="s">
        <v>42</v>
      </c>
      <c r="C251" s="842">
        <v>3277855.13636364</v>
      </c>
      <c r="D251" s="898">
        <v>11114.336363640148</v>
      </c>
      <c r="E251" s="899">
        <v>0.34022706557068716</v>
      </c>
      <c r="F251" s="898">
        <v>16457.186363639776</v>
      </c>
      <c r="G251" s="899">
        <v>0.50460528325406528</v>
      </c>
      <c r="I251" s="94"/>
      <c r="J251" s="94"/>
      <c r="K251" s="94"/>
      <c r="L251" s="94"/>
      <c r="M251" s="94"/>
      <c r="N251" s="94"/>
    </row>
    <row r="252" spans="1:14" ht="15" customHeight="1">
      <c r="A252" s="908"/>
      <c r="B252" s="907" t="s">
        <v>43</v>
      </c>
      <c r="C252" s="842">
        <v>3286600</v>
      </c>
      <c r="D252" s="898">
        <v>8744.8636363600381</v>
      </c>
      <c r="E252" s="899">
        <v>0.26678615352298607</v>
      </c>
      <c r="F252" s="898">
        <v>13042.100000000093</v>
      </c>
      <c r="G252" s="899">
        <v>0.39840749418240762</v>
      </c>
      <c r="I252" s="94"/>
      <c r="J252" s="94"/>
      <c r="K252" s="94"/>
      <c r="L252" s="94"/>
      <c r="M252" s="94"/>
      <c r="N252" s="94"/>
    </row>
    <row r="253" spans="1:14" ht="15" customHeight="1">
      <c r="B253" s="907" t="s">
        <v>44</v>
      </c>
      <c r="C253" s="842">
        <v>3278833.34</v>
      </c>
      <c r="D253" s="898">
        <v>-7766.660000000149</v>
      </c>
      <c r="E253" s="899">
        <v>-0.23631290695551854</v>
      </c>
      <c r="F253" s="898">
        <v>11664.069999999832</v>
      </c>
      <c r="G253" s="899">
        <v>0.35700843868428933</v>
      </c>
      <c r="I253" s="94"/>
      <c r="J253" s="94"/>
      <c r="K253" s="94"/>
      <c r="L253" s="94"/>
      <c r="M253" s="94"/>
      <c r="N253" s="94"/>
    </row>
    <row r="254" spans="1:14" ht="15" customHeight="1">
      <c r="B254" s="907" t="s">
        <v>45</v>
      </c>
      <c r="C254" s="842">
        <v>3261551.7142857201</v>
      </c>
      <c r="D254" s="898">
        <v>-17281.625714279711</v>
      </c>
      <c r="E254" s="899">
        <v>-0.52706630445204894</v>
      </c>
      <c r="F254" s="898">
        <v>12276.404285720084</v>
      </c>
      <c r="G254" s="899">
        <v>0.37781976331578448</v>
      </c>
      <c r="I254" s="94"/>
      <c r="J254" s="94"/>
      <c r="K254" s="94"/>
      <c r="L254" s="94"/>
      <c r="M254" s="94"/>
      <c r="N254" s="94"/>
    </row>
    <row r="255" spans="1:14" ht="15" customHeight="1">
      <c r="B255" s="907" t="s">
        <v>56</v>
      </c>
      <c r="C255" s="842">
        <v>3266258.24</v>
      </c>
      <c r="D255" s="898">
        <v>4706.5257142800838</v>
      </c>
      <c r="E255" s="899">
        <v>0.14430326809369376</v>
      </c>
      <c r="F255" s="898">
        <v>12588.240000000224</v>
      </c>
      <c r="G255" s="899">
        <v>0.38689356941546293</v>
      </c>
      <c r="I255" s="94"/>
      <c r="J255" s="94"/>
      <c r="K255" s="94"/>
      <c r="L255" s="94"/>
      <c r="M255" s="94"/>
      <c r="N255" s="94"/>
    </row>
    <row r="256" spans="1:14" ht="15" customHeight="1">
      <c r="B256" s="907" t="s">
        <v>57</v>
      </c>
      <c r="C256" s="842">
        <v>3271976.2995652203</v>
      </c>
      <c r="D256" s="898">
        <v>5718.0595652200282</v>
      </c>
      <c r="E256" s="899">
        <v>0.17506452781945825</v>
      </c>
      <c r="F256" s="898">
        <v>13364.489565220196</v>
      </c>
      <c r="G256" s="899">
        <v>0.4101283105955531</v>
      </c>
      <c r="I256" s="94"/>
      <c r="J256" s="94"/>
      <c r="K256" s="94"/>
      <c r="L256" s="94"/>
      <c r="M256" s="94"/>
      <c r="N256" s="94"/>
    </row>
    <row r="257" spans="1:14" ht="15" customHeight="1">
      <c r="B257" s="907" t="s">
        <v>58</v>
      </c>
      <c r="C257" s="842">
        <v>3269092.3</v>
      </c>
      <c r="D257" s="898">
        <v>-2883.9995652204379</v>
      </c>
      <c r="E257" s="899">
        <v>-8.8142434454780982E-2</v>
      </c>
      <c r="F257" s="898">
        <v>14954.689999999944</v>
      </c>
      <c r="G257" s="899">
        <v>0.45955923787745689</v>
      </c>
      <c r="I257" s="94"/>
      <c r="J257" s="94"/>
      <c r="K257" s="94"/>
      <c r="L257" s="94"/>
      <c r="M257" s="94"/>
      <c r="N257" s="94"/>
    </row>
    <row r="258" spans="1:14" ht="15" customHeight="1">
      <c r="B258" s="907" t="s">
        <v>59</v>
      </c>
      <c r="C258" s="842">
        <v>3269088.5</v>
      </c>
      <c r="D258" s="898">
        <v>-3.7999999998137355</v>
      </c>
      <c r="E258" s="899">
        <v>-1.162402174941235E-4</v>
      </c>
      <c r="F258" s="898">
        <v>14425.330000000075</v>
      </c>
      <c r="G258" s="899">
        <v>0.44322036556552291</v>
      </c>
      <c r="I258" s="94"/>
      <c r="J258" s="94"/>
      <c r="K258" s="94"/>
      <c r="L258" s="94"/>
      <c r="M258" s="94"/>
      <c r="N258" s="94"/>
    </row>
    <row r="259" spans="1:14" ht="19.149999999999999" customHeight="1">
      <c r="B259" s="221">
        <v>2020</v>
      </c>
      <c r="C259" s="579"/>
      <c r="D259" s="894"/>
      <c r="E259" s="895"/>
      <c r="F259" s="894"/>
      <c r="G259" s="895"/>
    </row>
    <row r="260" spans="1:14" s="94" customFormat="1" ht="15" customHeight="1">
      <c r="B260" s="982" t="s">
        <v>9</v>
      </c>
      <c r="C260" s="983">
        <v>3251119.4699999997</v>
      </c>
      <c r="D260" s="984">
        <v>-17969.030000000261</v>
      </c>
      <c r="E260" s="985">
        <v>-0.54966483776748021</v>
      </c>
      <c r="F260" s="984">
        <v>16746.929999999702</v>
      </c>
      <c r="G260" s="985">
        <v>0.51777987207373144</v>
      </c>
    </row>
    <row r="261" spans="1:14" ht="15" customHeight="1">
      <c r="B261" s="982" t="s">
        <v>10</v>
      </c>
      <c r="C261" s="983">
        <v>3257896.4</v>
      </c>
      <c r="D261" s="984">
        <v>6776.9300000001676</v>
      </c>
      <c r="E261" s="985">
        <v>0.20844912229571833</v>
      </c>
      <c r="F261" s="984">
        <v>18243.75</v>
      </c>
      <c r="G261" s="985">
        <v>0.56313907603644964</v>
      </c>
      <c r="I261" s="94"/>
      <c r="J261" s="94"/>
      <c r="K261" s="94"/>
      <c r="L261" s="94"/>
      <c r="M261" s="94"/>
      <c r="N261" s="94"/>
    </row>
    <row r="262" spans="1:14" s="155" customFormat="1" ht="15" customHeight="1">
      <c r="A262" s="908"/>
      <c r="B262" s="525" t="s">
        <v>40</v>
      </c>
      <c r="C262" s="534">
        <v>3252516.5454545422</v>
      </c>
      <c r="D262" s="896">
        <v>-5379.8545454577543</v>
      </c>
      <c r="E262" s="897">
        <v>-0.16513276927582865</v>
      </c>
      <c r="F262" s="896">
        <v>-1561.5445454576984</v>
      </c>
      <c r="G262" s="897">
        <v>-4.7987310146496043E-2</v>
      </c>
      <c r="I262" s="94"/>
      <c r="J262" s="94"/>
      <c r="K262" s="94"/>
      <c r="L262" s="94"/>
      <c r="M262" s="94"/>
      <c r="N262" s="94"/>
    </row>
    <row r="263" spans="1:14" ht="15" customHeight="1">
      <c r="A263" s="908"/>
      <c r="B263" s="907" t="s">
        <v>41</v>
      </c>
      <c r="C263" s="842"/>
      <c r="D263" s="898"/>
      <c r="E263" s="899"/>
      <c r="F263" s="898"/>
      <c r="G263" s="899"/>
      <c r="I263" s="94"/>
      <c r="J263" s="94"/>
      <c r="K263" s="94"/>
      <c r="L263" s="94"/>
      <c r="M263" s="94"/>
      <c r="N263" s="94"/>
    </row>
    <row r="264" spans="1:14" ht="15" customHeight="1">
      <c r="A264" s="908"/>
      <c r="B264" s="907" t="s">
        <v>42</v>
      </c>
      <c r="C264" s="842"/>
      <c r="D264" s="898"/>
      <c r="E264" s="899"/>
      <c r="F264" s="898"/>
      <c r="G264" s="899"/>
      <c r="I264" s="94"/>
      <c r="J264" s="94"/>
      <c r="K264" s="94"/>
      <c r="L264" s="94"/>
      <c r="M264" s="94"/>
      <c r="N264" s="94"/>
    </row>
    <row r="265" spans="1:14" ht="15" customHeight="1">
      <c r="A265" s="908"/>
      <c r="B265" s="907" t="s">
        <v>43</v>
      </c>
      <c r="C265" s="842"/>
      <c r="D265" s="898"/>
      <c r="E265" s="899"/>
      <c r="F265" s="898"/>
      <c r="G265" s="899"/>
      <c r="I265" s="94"/>
      <c r="J265" s="94"/>
      <c r="K265" s="94"/>
      <c r="L265" s="94"/>
      <c r="M265" s="94"/>
      <c r="N265" s="94"/>
    </row>
    <row r="266" spans="1:14" ht="15" customHeight="1">
      <c r="B266" s="907" t="s">
        <v>44</v>
      </c>
      <c r="C266" s="842"/>
      <c r="D266" s="898"/>
      <c r="E266" s="899"/>
      <c r="F266" s="898"/>
      <c r="G266" s="899"/>
      <c r="I266" s="94"/>
      <c r="J266" s="94"/>
      <c r="K266" s="94"/>
      <c r="L266" s="94"/>
      <c r="M266" s="94"/>
      <c r="N266" s="94"/>
    </row>
    <row r="267" spans="1:14" ht="15" customHeight="1">
      <c r="B267" s="907" t="s">
        <v>45</v>
      </c>
      <c r="C267" s="842"/>
      <c r="D267" s="898"/>
      <c r="E267" s="899"/>
      <c r="F267" s="898"/>
      <c r="G267" s="899"/>
      <c r="I267" s="94"/>
      <c r="J267" s="94"/>
      <c r="K267" s="94"/>
      <c r="L267" s="94"/>
      <c r="M267" s="94"/>
      <c r="N267" s="94"/>
    </row>
    <row r="268" spans="1:14" ht="15" customHeight="1">
      <c r="B268" s="907" t="s">
        <v>56</v>
      </c>
      <c r="C268" s="842"/>
      <c r="D268" s="898"/>
      <c r="E268" s="899"/>
      <c r="F268" s="898"/>
      <c r="G268" s="899"/>
      <c r="I268" s="94"/>
      <c r="J268" s="94"/>
      <c r="K268" s="94"/>
      <c r="L268" s="94"/>
      <c r="M268" s="94"/>
      <c r="N268" s="94"/>
    </row>
    <row r="269" spans="1:14" ht="15" customHeight="1">
      <c r="B269" s="907" t="s">
        <v>57</v>
      </c>
      <c r="C269" s="842"/>
      <c r="D269" s="898"/>
      <c r="E269" s="899"/>
      <c r="F269" s="898"/>
      <c r="G269" s="899"/>
      <c r="I269" s="94"/>
      <c r="J269" s="94"/>
      <c r="K269" s="94"/>
      <c r="L269" s="94"/>
      <c r="M269" s="94"/>
      <c r="N269" s="94"/>
    </row>
    <row r="270" spans="1:14" ht="15" customHeight="1">
      <c r="B270" s="907" t="s">
        <v>58</v>
      </c>
      <c r="C270" s="842"/>
      <c r="D270" s="898"/>
      <c r="E270" s="899"/>
      <c r="F270" s="898"/>
      <c r="G270" s="899"/>
      <c r="I270" s="94"/>
      <c r="J270" s="94"/>
      <c r="K270" s="94"/>
      <c r="L270" s="94"/>
      <c r="M270" s="94"/>
      <c r="N270" s="94"/>
    </row>
    <row r="271" spans="1:14" ht="15" customHeight="1">
      <c r="B271" s="907" t="s">
        <v>59</v>
      </c>
      <c r="C271" s="842"/>
      <c r="D271" s="898"/>
      <c r="E271" s="899"/>
      <c r="F271" s="898"/>
      <c r="G271" s="899"/>
      <c r="I271" s="94"/>
      <c r="J271" s="94"/>
      <c r="K271" s="94"/>
      <c r="L271" s="94"/>
      <c r="M271" s="94"/>
      <c r="N271" s="94"/>
    </row>
    <row r="272" spans="1:14">
      <c r="C272" s="900"/>
      <c r="D272" s="898"/>
      <c r="E272" s="899"/>
      <c r="F272" s="898"/>
      <c r="G272" s="899"/>
    </row>
    <row r="273" spans="2:9">
      <c r="B273" s="902" t="s">
        <v>317</v>
      </c>
      <c r="D273" s="901"/>
    </row>
    <row r="274" spans="2:9">
      <c r="I274" s="155"/>
    </row>
    <row r="289" spans="3:23">
      <c r="C289" s="903"/>
    </row>
    <row r="290" spans="3:23">
      <c r="C290" s="903"/>
      <c r="D290" s="904"/>
      <c r="E290" s="904"/>
      <c r="F290" s="904"/>
      <c r="G290" s="904"/>
    </row>
    <row r="291" spans="3:23">
      <c r="C291" s="1152"/>
      <c r="D291" s="1153"/>
      <c r="E291" s="1153"/>
      <c r="F291" s="1153"/>
      <c r="G291" s="1153"/>
      <c r="H291" s="1154"/>
      <c r="I291" s="1154"/>
      <c r="J291" s="1154"/>
      <c r="K291" s="1154"/>
      <c r="L291" s="1154"/>
      <c r="M291" s="1154"/>
      <c r="N291" s="1154"/>
      <c r="O291" s="1154"/>
      <c r="P291" s="1154"/>
      <c r="Q291" s="1154"/>
      <c r="R291" s="1154"/>
      <c r="S291" s="1154"/>
      <c r="T291" s="1154"/>
      <c r="U291" s="1154"/>
      <c r="V291" s="1154"/>
      <c r="W291" s="1154"/>
    </row>
    <row r="292" spans="3:23">
      <c r="C292" s="1152"/>
      <c r="D292" s="1153"/>
      <c r="E292" s="1153"/>
      <c r="F292" s="1153"/>
      <c r="G292" s="1153"/>
      <c r="H292" s="1154"/>
      <c r="I292" s="1154"/>
      <c r="J292" s="1154"/>
      <c r="K292" s="1154"/>
      <c r="L292" s="1154"/>
      <c r="M292" s="1154"/>
      <c r="N292" s="1154"/>
      <c r="O292" s="1154"/>
      <c r="P292" s="1154"/>
      <c r="Q292" s="1154"/>
      <c r="R292" s="1154"/>
      <c r="S292" s="1154"/>
      <c r="T292" s="1154"/>
      <c r="U292" s="1154"/>
      <c r="V292" s="1154"/>
      <c r="W292" s="1154"/>
    </row>
    <row r="293" spans="3:23">
      <c r="C293" s="1152"/>
      <c r="D293" s="1153"/>
      <c r="E293" s="1155"/>
      <c r="F293" s="1153"/>
      <c r="G293" s="1153"/>
      <c r="H293" s="1154"/>
      <c r="I293" s="1154"/>
      <c r="J293" s="1154"/>
      <c r="K293" s="1154"/>
      <c r="L293" s="1154"/>
      <c r="M293" s="1154"/>
      <c r="N293" s="1154"/>
      <c r="O293" s="1154"/>
      <c r="P293" s="1154"/>
      <c r="Q293" s="1154"/>
      <c r="R293" s="1154"/>
      <c r="S293" s="1154"/>
      <c r="T293" s="1154"/>
      <c r="U293" s="1154"/>
      <c r="V293" s="1154"/>
      <c r="W293" s="1154"/>
    </row>
    <row r="294" spans="3:23">
      <c r="C294" s="1152"/>
      <c r="D294" s="1153"/>
      <c r="E294" s="1153"/>
      <c r="F294" s="1153"/>
      <c r="G294" s="1153"/>
      <c r="H294" s="1154"/>
      <c r="I294" s="1154"/>
      <c r="J294" s="1154"/>
      <c r="K294" s="1154"/>
      <c r="L294" s="1154"/>
      <c r="M294" s="1154"/>
      <c r="N294" s="1154"/>
      <c r="O294" s="1154"/>
      <c r="P294" s="1154"/>
      <c r="Q294" s="1154"/>
      <c r="R294" s="1154"/>
      <c r="S294" s="1154"/>
      <c r="T294" s="1154"/>
      <c r="U294" s="1154"/>
      <c r="V294" s="1154"/>
      <c r="W294" s="1154"/>
    </row>
    <row r="295" spans="3:23">
      <c r="C295" s="1152"/>
      <c r="D295" s="1153"/>
      <c r="E295" s="1153"/>
      <c r="F295" s="1153"/>
      <c r="G295" s="1153"/>
      <c r="H295" s="1154"/>
      <c r="I295" s="1154"/>
      <c r="J295" s="1154"/>
      <c r="K295" s="1154"/>
      <c r="L295" s="1154"/>
      <c r="M295" s="1154"/>
      <c r="N295" s="1154"/>
      <c r="O295" s="1154"/>
      <c r="P295" s="1154"/>
      <c r="Q295" s="1154"/>
      <c r="R295" s="1154"/>
      <c r="S295" s="1154"/>
      <c r="T295" s="1154"/>
      <c r="U295" s="1154"/>
      <c r="V295" s="1154"/>
      <c r="W295" s="1154"/>
    </row>
    <row r="296" spans="3:23">
      <c r="C296" s="1152"/>
      <c r="D296" s="1153"/>
      <c r="E296" s="1153"/>
      <c r="F296" s="1153"/>
      <c r="G296" s="1153"/>
      <c r="H296" s="1154"/>
      <c r="I296" s="1154"/>
      <c r="J296" s="1154"/>
      <c r="K296" s="1154"/>
      <c r="L296" s="1154"/>
      <c r="M296" s="1154"/>
      <c r="N296" s="1154"/>
      <c r="O296" s="1154"/>
      <c r="P296" s="1154"/>
      <c r="Q296" s="1154"/>
      <c r="R296" s="1154"/>
      <c r="S296" s="1154"/>
      <c r="T296" s="1154"/>
      <c r="U296" s="1154"/>
      <c r="V296" s="1154"/>
      <c r="W296" s="1154"/>
    </row>
    <row r="297" spans="3:23">
      <c r="C297" s="1152"/>
      <c r="D297" s="1153"/>
      <c r="E297" s="1153"/>
      <c r="F297" s="1153"/>
      <c r="G297" s="1153"/>
      <c r="H297" s="1154"/>
      <c r="I297" s="1154"/>
      <c r="J297" s="1154"/>
      <c r="K297" s="1154"/>
      <c r="L297" s="1154"/>
      <c r="M297" s="1154"/>
      <c r="N297" s="1154"/>
      <c r="O297" s="1154"/>
      <c r="P297" s="1154"/>
      <c r="Q297" s="1154"/>
      <c r="R297" s="1154"/>
      <c r="S297" s="1154"/>
      <c r="T297" s="1154"/>
      <c r="U297" s="1154"/>
      <c r="V297" s="1154"/>
      <c r="W297" s="1154"/>
    </row>
    <row r="298" spans="3:23">
      <c r="C298" s="1152"/>
      <c r="D298" s="1153"/>
      <c r="E298" s="1153"/>
      <c r="F298" s="1153"/>
      <c r="G298" s="1153"/>
      <c r="H298" s="1154"/>
      <c r="I298" s="1154"/>
      <c r="J298" s="1154"/>
      <c r="K298" s="1154"/>
      <c r="L298" s="1154"/>
      <c r="M298" s="1154"/>
      <c r="N298" s="1154"/>
      <c r="O298" s="1154"/>
      <c r="P298" s="1154"/>
      <c r="Q298" s="1154"/>
      <c r="R298" s="1154"/>
      <c r="S298" s="1154"/>
      <c r="T298" s="1154"/>
      <c r="U298" s="1154"/>
      <c r="V298" s="1154"/>
      <c r="W298" s="1154"/>
    </row>
    <row r="299" spans="3:23">
      <c r="C299" s="1152"/>
      <c r="D299" s="1153"/>
      <c r="E299" s="1153"/>
      <c r="F299" s="1153"/>
      <c r="G299" s="1153"/>
      <c r="H299" s="1154"/>
      <c r="I299" s="1154"/>
      <c r="J299" s="1154"/>
      <c r="K299" s="1154"/>
      <c r="L299" s="1154"/>
      <c r="M299" s="1154"/>
      <c r="N299" s="1154"/>
      <c r="O299" s="1154"/>
      <c r="P299" s="1154"/>
      <c r="Q299" s="1154"/>
      <c r="R299" s="1154"/>
      <c r="S299" s="1154"/>
      <c r="T299" s="1154"/>
      <c r="U299" s="1154"/>
      <c r="V299" s="1154"/>
      <c r="W299" s="1154"/>
    </row>
    <row r="300" spans="3:23">
      <c r="C300" s="1152"/>
      <c r="D300" s="1153"/>
      <c r="E300" s="1153"/>
      <c r="F300" s="1153"/>
      <c r="G300" s="1153"/>
      <c r="H300" s="1154"/>
      <c r="I300" s="1154"/>
      <c r="J300" s="1154"/>
      <c r="K300" s="1154"/>
      <c r="L300" s="1154"/>
      <c r="M300" s="1154"/>
      <c r="N300" s="1154"/>
      <c r="O300" s="1154"/>
      <c r="P300" s="1154"/>
      <c r="Q300" s="1154"/>
      <c r="R300" s="1154"/>
      <c r="S300" s="1154"/>
      <c r="T300" s="1154"/>
      <c r="U300" s="1154"/>
      <c r="V300" s="1154"/>
      <c r="W300" s="1154"/>
    </row>
    <row r="301" spans="3:23">
      <c r="C301" s="1153"/>
      <c r="D301" s="1153"/>
      <c r="E301" s="1153"/>
      <c r="F301" s="1153"/>
      <c r="G301" s="1153"/>
      <c r="H301" s="1154"/>
      <c r="I301" s="1154"/>
      <c r="J301" s="1154"/>
      <c r="K301" s="1154"/>
      <c r="L301" s="1154"/>
      <c r="M301" s="1154"/>
      <c r="N301" s="1154"/>
      <c r="O301" s="1154"/>
      <c r="P301" s="1154"/>
      <c r="Q301" s="1154"/>
      <c r="R301" s="1154"/>
      <c r="S301" s="1154"/>
      <c r="T301" s="1154"/>
      <c r="U301" s="1154"/>
      <c r="V301" s="1154"/>
      <c r="W301" s="1154"/>
    </row>
    <row r="302" spans="3:23">
      <c r="C302" s="1155"/>
      <c r="D302" s="1153"/>
      <c r="E302" s="1155"/>
      <c r="F302" s="1155"/>
      <c r="G302" s="1155"/>
      <c r="H302" s="1154"/>
      <c r="I302" s="1154"/>
      <c r="J302" s="1154"/>
      <c r="K302" s="1154"/>
      <c r="L302" s="1154"/>
      <c r="M302" s="1154"/>
      <c r="N302" s="1154"/>
      <c r="O302" s="1154"/>
      <c r="P302" s="1154"/>
      <c r="Q302" s="1154"/>
      <c r="R302" s="1154"/>
      <c r="S302" s="1154"/>
      <c r="T302" s="1154"/>
      <c r="U302" s="1154"/>
      <c r="V302" s="1154"/>
      <c r="W302" s="1154"/>
    </row>
    <row r="303" spans="3:23">
      <c r="C303" s="1155"/>
      <c r="D303" s="1155"/>
      <c r="E303" s="1155"/>
      <c r="F303" s="1155"/>
      <c r="G303" s="1155"/>
      <c r="H303" s="1154"/>
      <c r="I303" s="1154"/>
      <c r="J303" s="1154"/>
      <c r="K303" s="1154"/>
      <c r="L303" s="1154"/>
      <c r="M303" s="1154"/>
      <c r="N303" s="1154"/>
      <c r="O303" s="1154"/>
      <c r="P303" s="1154"/>
      <c r="Q303" s="1154"/>
      <c r="R303" s="1154"/>
      <c r="S303" s="1154"/>
      <c r="T303" s="1154"/>
      <c r="U303" s="1154"/>
      <c r="V303" s="1154"/>
      <c r="W303" s="1154"/>
    </row>
    <row r="304" spans="3:23">
      <c r="C304" s="1155"/>
      <c r="D304" s="1155"/>
      <c r="E304" s="1155"/>
      <c r="F304" s="1155"/>
      <c r="G304" s="1155"/>
      <c r="H304" s="1154"/>
      <c r="I304" s="1154"/>
      <c r="J304" s="1154"/>
      <c r="K304" s="1154"/>
      <c r="L304" s="1154"/>
      <c r="M304" s="1154"/>
      <c r="N304" s="1154"/>
      <c r="O304" s="1154"/>
      <c r="P304" s="1154"/>
      <c r="Q304" s="1154"/>
      <c r="R304" s="1154"/>
      <c r="S304" s="1154"/>
      <c r="T304" s="1154"/>
      <c r="U304" s="1154"/>
      <c r="V304" s="1154"/>
      <c r="W304" s="1154"/>
    </row>
    <row r="305" spans="3:23">
      <c r="C305" s="1155"/>
      <c r="D305" s="1155"/>
      <c r="E305" s="1155"/>
      <c r="F305" s="1155"/>
      <c r="G305" s="1155"/>
      <c r="H305" s="1154"/>
      <c r="I305" s="1154"/>
      <c r="J305" s="1154"/>
      <c r="K305" s="1154"/>
      <c r="L305" s="1154"/>
      <c r="M305" s="1154"/>
      <c r="N305" s="1154"/>
      <c r="O305" s="1154"/>
      <c r="P305" s="1154"/>
      <c r="Q305" s="1154"/>
      <c r="R305" s="1154"/>
      <c r="S305" s="1154"/>
      <c r="T305" s="1154"/>
      <c r="U305" s="1154"/>
      <c r="V305" s="1154"/>
      <c r="W305" s="1154"/>
    </row>
    <row r="306" spans="3:23">
      <c r="C306" s="1155"/>
      <c r="D306" s="1155"/>
      <c r="E306" s="1155"/>
      <c r="F306" s="1155"/>
      <c r="G306" s="1155"/>
      <c r="H306" s="1154"/>
      <c r="I306" s="1154"/>
      <c r="J306" s="1154"/>
      <c r="K306" s="1154"/>
      <c r="L306" s="1154"/>
      <c r="M306" s="1154"/>
      <c r="N306" s="1154"/>
      <c r="O306" s="1154"/>
      <c r="P306" s="1154"/>
      <c r="Q306" s="1154"/>
      <c r="R306" s="1154"/>
      <c r="S306" s="1154"/>
      <c r="T306" s="1154"/>
      <c r="U306" s="1154"/>
      <c r="V306" s="1154"/>
      <c r="W306" s="1154"/>
    </row>
    <row r="307" spans="3:23">
      <c r="C307" s="1155"/>
      <c r="D307" s="1155"/>
      <c r="E307" s="1155"/>
      <c r="F307" s="1155"/>
      <c r="G307" s="1155"/>
      <c r="H307" s="1154"/>
      <c r="I307" s="1154"/>
      <c r="J307" s="1154"/>
      <c r="K307" s="1154"/>
      <c r="L307" s="1154"/>
      <c r="M307" s="1154"/>
      <c r="N307" s="1154"/>
      <c r="O307" s="1154"/>
      <c r="P307" s="1154"/>
      <c r="Q307" s="1154"/>
      <c r="R307" s="1154"/>
      <c r="S307" s="1154"/>
      <c r="T307" s="1154"/>
      <c r="U307" s="1154"/>
      <c r="V307" s="1154"/>
      <c r="W307" s="1154"/>
    </row>
    <row r="308" spans="3:23">
      <c r="C308" s="1155"/>
      <c r="D308" s="1155"/>
      <c r="E308" s="1155"/>
      <c r="F308" s="1155"/>
      <c r="G308" s="1155"/>
      <c r="H308" s="1154"/>
      <c r="I308" s="1154"/>
      <c r="J308" s="1154"/>
      <c r="K308" s="1154"/>
      <c r="L308" s="1154"/>
      <c r="M308" s="1154"/>
      <c r="N308" s="1154"/>
      <c r="O308" s="1154"/>
      <c r="P308" s="1154"/>
      <c r="Q308" s="1154"/>
      <c r="R308" s="1154"/>
      <c r="S308" s="1154"/>
      <c r="T308" s="1154"/>
      <c r="U308" s="1154"/>
      <c r="V308" s="1154"/>
      <c r="W308" s="1154"/>
    </row>
    <row r="309" spans="3:23">
      <c r="C309" s="1155"/>
      <c r="D309" s="1155"/>
      <c r="E309" s="1155"/>
      <c r="F309" s="1155"/>
      <c r="G309" s="1155"/>
      <c r="H309" s="1154"/>
      <c r="I309" s="1154"/>
      <c r="J309" s="1154"/>
      <c r="K309" s="1154"/>
      <c r="L309" s="1154"/>
      <c r="M309" s="1154"/>
      <c r="N309" s="1154"/>
      <c r="O309" s="1154"/>
      <c r="P309" s="1154"/>
      <c r="Q309" s="1154"/>
      <c r="R309" s="1154"/>
      <c r="S309" s="1154"/>
      <c r="T309" s="1154"/>
      <c r="U309" s="1154"/>
      <c r="V309" s="1154"/>
      <c r="W309" s="1154"/>
    </row>
    <row r="310" spans="3:23">
      <c r="C310" s="1155"/>
      <c r="D310" s="1155"/>
      <c r="E310" s="1155"/>
      <c r="F310" s="1155"/>
      <c r="G310" s="1155"/>
      <c r="H310" s="1154"/>
      <c r="I310" s="1154"/>
      <c r="J310" s="1154"/>
      <c r="K310" s="1154"/>
      <c r="L310" s="1154"/>
      <c r="M310" s="1154"/>
      <c r="N310" s="1154"/>
      <c r="O310" s="1154"/>
      <c r="P310" s="1154"/>
      <c r="Q310" s="1154"/>
      <c r="R310" s="1154"/>
      <c r="S310" s="1154"/>
      <c r="T310" s="1154"/>
      <c r="U310" s="1154"/>
      <c r="V310" s="1154"/>
      <c r="W310" s="1154"/>
    </row>
    <row r="311" spans="3:23">
      <c r="C311" s="1155"/>
      <c r="D311" s="1155"/>
      <c r="E311" s="1155"/>
      <c r="F311" s="1155"/>
      <c r="G311" s="1155"/>
      <c r="H311" s="1154"/>
      <c r="I311" s="1154"/>
      <c r="J311" s="1154"/>
      <c r="K311" s="1154"/>
      <c r="L311" s="1154"/>
      <c r="M311" s="1154"/>
      <c r="N311" s="1154"/>
      <c r="O311" s="1154"/>
      <c r="P311" s="1154"/>
      <c r="Q311" s="1154"/>
      <c r="R311" s="1154"/>
      <c r="S311" s="1154"/>
      <c r="T311" s="1154"/>
      <c r="U311" s="1154"/>
      <c r="V311" s="1154"/>
      <c r="W311" s="1154"/>
    </row>
    <row r="312" spans="3:23">
      <c r="C312" s="1155"/>
      <c r="D312" s="1155"/>
      <c r="E312" s="1155"/>
      <c r="F312" s="1155"/>
      <c r="G312" s="1155"/>
      <c r="H312" s="1154"/>
      <c r="I312" s="1154"/>
      <c r="J312" s="1154"/>
      <c r="K312" s="1154"/>
      <c r="L312" s="1154"/>
      <c r="M312" s="1154"/>
      <c r="N312" s="1154"/>
      <c r="O312" s="1154"/>
      <c r="P312" s="1154"/>
      <c r="Q312" s="1154"/>
      <c r="R312" s="1154"/>
      <c r="S312" s="1154"/>
      <c r="T312" s="1154"/>
      <c r="U312" s="1154"/>
      <c r="V312" s="1154"/>
      <c r="W312" s="1154"/>
    </row>
    <row r="313" spans="3:23">
      <c r="C313" s="1155"/>
      <c r="D313" s="1155"/>
      <c r="E313" s="1155"/>
      <c r="F313" s="1155"/>
      <c r="G313" s="1155"/>
      <c r="H313" s="1154"/>
      <c r="I313" s="1154"/>
      <c r="J313" s="1154"/>
      <c r="K313" s="1154"/>
      <c r="L313" s="1154"/>
      <c r="M313" s="1154"/>
      <c r="N313" s="1154"/>
      <c r="O313" s="1154"/>
      <c r="P313" s="1154"/>
      <c r="Q313" s="1154"/>
      <c r="R313" s="1154"/>
      <c r="S313" s="1154"/>
      <c r="T313" s="1154"/>
      <c r="U313" s="1154"/>
      <c r="V313" s="1154"/>
      <c r="W313" s="1154"/>
    </row>
    <row r="314" spans="3:23">
      <c r="C314" s="1155"/>
      <c r="D314" s="1155"/>
      <c r="E314" s="1155"/>
      <c r="F314" s="1155"/>
      <c r="G314" s="1155"/>
      <c r="H314" s="1154"/>
      <c r="I314" s="1154"/>
      <c r="J314" s="1154"/>
      <c r="K314" s="1154"/>
      <c r="L314" s="1154"/>
      <c r="M314" s="1154"/>
      <c r="N314" s="1154"/>
      <c r="O314" s="1154"/>
      <c r="P314" s="1154"/>
      <c r="Q314" s="1154"/>
      <c r="R314" s="1154"/>
      <c r="S314" s="1154"/>
      <c r="T314" s="1154"/>
      <c r="U314" s="1154"/>
      <c r="V314" s="1154"/>
      <c r="W314" s="1154"/>
    </row>
    <row r="315" spans="3:23">
      <c r="C315" s="1155"/>
      <c r="D315" s="1155"/>
      <c r="E315" s="1155"/>
      <c r="F315" s="1155"/>
      <c r="G315" s="1155"/>
      <c r="H315" s="1154"/>
      <c r="I315" s="1154"/>
      <c r="J315" s="1154"/>
      <c r="K315" s="1154"/>
      <c r="L315" s="1154"/>
      <c r="M315" s="1154"/>
      <c r="N315" s="1154"/>
      <c r="O315" s="1154"/>
      <c r="P315" s="1154"/>
      <c r="Q315" s="1154"/>
      <c r="R315" s="1154"/>
      <c r="S315" s="1154"/>
      <c r="T315" s="1154"/>
      <c r="U315" s="1154"/>
      <c r="V315" s="1154"/>
      <c r="W315" s="1154"/>
    </row>
    <row r="316" spans="3:23">
      <c r="C316" s="1155"/>
      <c r="D316" s="1155"/>
      <c r="E316" s="1155"/>
      <c r="F316" s="1155"/>
      <c r="G316" s="1155"/>
      <c r="H316" s="1154"/>
      <c r="I316" s="1154"/>
      <c r="J316" s="1154"/>
      <c r="K316" s="1154"/>
      <c r="L316" s="1154"/>
      <c r="M316" s="1154"/>
      <c r="N316" s="1154"/>
      <c r="O316" s="1154"/>
      <c r="P316" s="1154"/>
      <c r="Q316" s="1154"/>
      <c r="R316" s="1154"/>
      <c r="S316" s="1154"/>
      <c r="T316" s="1154"/>
      <c r="U316" s="1154"/>
      <c r="V316" s="1154"/>
      <c r="W316" s="1154"/>
    </row>
    <row r="317" spans="3:23">
      <c r="C317" s="1155"/>
      <c r="D317" s="1156"/>
      <c r="E317" s="1156"/>
      <c r="F317" s="1155"/>
      <c r="G317" s="1155"/>
      <c r="H317" s="1154"/>
      <c r="I317" s="1154"/>
      <c r="J317" s="1154"/>
      <c r="K317" s="1154"/>
      <c r="L317" s="1154"/>
      <c r="M317" s="1154"/>
      <c r="N317" s="1154"/>
      <c r="O317" s="1154"/>
      <c r="P317" s="1154"/>
      <c r="Q317" s="1154"/>
      <c r="R317" s="1154"/>
      <c r="S317" s="1154"/>
      <c r="T317" s="1154"/>
      <c r="U317" s="1154"/>
      <c r="V317" s="1154"/>
      <c r="W317" s="1154"/>
    </row>
    <row r="318" spans="3:23">
      <c r="C318" s="1155"/>
      <c r="D318" s="1156"/>
      <c r="E318" s="1156"/>
      <c r="F318" s="1155"/>
      <c r="G318" s="1155"/>
      <c r="H318" s="1154"/>
      <c r="I318" s="1154"/>
      <c r="J318" s="1154"/>
      <c r="K318" s="1154"/>
      <c r="L318" s="1154"/>
      <c r="M318" s="1154"/>
      <c r="N318" s="1154"/>
      <c r="O318" s="1154"/>
      <c r="P318" s="1154"/>
      <c r="Q318" s="1154"/>
      <c r="R318" s="1154"/>
      <c r="S318" s="1154"/>
      <c r="T318" s="1154"/>
      <c r="U318" s="1154"/>
      <c r="V318" s="1154"/>
      <c r="W318" s="1154"/>
    </row>
    <row r="319" spans="3:23">
      <c r="C319" s="1155"/>
      <c r="D319" s="1156"/>
      <c r="E319" s="1156"/>
      <c r="F319" s="1155"/>
      <c r="G319" s="1155"/>
      <c r="H319" s="1154"/>
      <c r="I319" s="1154"/>
      <c r="J319" s="1154"/>
      <c r="K319" s="1154"/>
      <c r="L319" s="1154"/>
      <c r="M319" s="1154"/>
      <c r="N319" s="1154"/>
      <c r="O319" s="1154"/>
      <c r="P319" s="1154"/>
      <c r="Q319" s="1154"/>
      <c r="R319" s="1154"/>
      <c r="S319" s="1154"/>
      <c r="T319" s="1154"/>
      <c r="U319" s="1154"/>
      <c r="V319" s="1154"/>
      <c r="W319" s="1154"/>
    </row>
    <row r="320" spans="3:23">
      <c r="C320" s="1155"/>
      <c r="D320" s="1156"/>
      <c r="E320" s="1156"/>
      <c r="F320" s="1155"/>
      <c r="G320" s="1155"/>
      <c r="H320" s="1154"/>
      <c r="I320" s="1154"/>
      <c r="J320" s="1154"/>
      <c r="K320" s="1154"/>
      <c r="L320" s="1154"/>
      <c r="M320" s="1154"/>
      <c r="N320" s="1154"/>
      <c r="O320" s="1154"/>
      <c r="P320" s="1154"/>
      <c r="Q320" s="1154"/>
      <c r="R320" s="1154"/>
      <c r="S320" s="1154"/>
      <c r="T320" s="1154"/>
      <c r="U320" s="1154"/>
      <c r="V320" s="1154"/>
      <c r="W320" s="1154"/>
    </row>
    <row r="321" spans="3:23">
      <c r="C321" s="1155"/>
      <c r="D321" s="1156"/>
      <c r="E321" s="1156"/>
      <c r="F321" s="1155"/>
      <c r="G321" s="1155"/>
      <c r="H321" s="1154"/>
      <c r="I321" s="1154"/>
      <c r="J321" s="1154"/>
      <c r="K321" s="1154"/>
      <c r="L321" s="1154"/>
      <c r="M321" s="1154"/>
      <c r="N321" s="1154"/>
      <c r="O321" s="1154"/>
      <c r="P321" s="1154"/>
      <c r="Q321" s="1154"/>
      <c r="R321" s="1154"/>
      <c r="S321" s="1154"/>
      <c r="T321" s="1154"/>
      <c r="U321" s="1154"/>
      <c r="V321" s="1154"/>
      <c r="W321" s="1154"/>
    </row>
    <row r="322" spans="3:23">
      <c r="C322" s="1155"/>
      <c r="D322" s="1156"/>
      <c r="E322" s="1156"/>
      <c r="F322" s="1155"/>
      <c r="G322" s="1155"/>
      <c r="H322" s="1154"/>
      <c r="I322" s="1154"/>
      <c r="J322" s="1154"/>
      <c r="K322" s="1154"/>
      <c r="L322" s="1154"/>
      <c r="M322" s="1154"/>
      <c r="N322" s="1154"/>
      <c r="O322" s="1154"/>
      <c r="P322" s="1154"/>
      <c r="Q322" s="1154"/>
      <c r="R322" s="1154"/>
      <c r="S322" s="1154"/>
      <c r="T322" s="1154"/>
      <c r="U322" s="1154"/>
      <c r="V322" s="1154"/>
      <c r="W322" s="1154"/>
    </row>
    <row r="323" spans="3:23">
      <c r="C323" s="1155"/>
      <c r="D323" s="1156"/>
      <c r="E323" s="1156"/>
      <c r="F323" s="1155"/>
      <c r="G323" s="1155"/>
      <c r="H323" s="1154"/>
      <c r="I323" s="1154"/>
      <c r="J323" s="1154"/>
      <c r="K323" s="1154"/>
      <c r="L323" s="1154"/>
      <c r="M323" s="1154"/>
      <c r="N323" s="1154"/>
      <c r="O323" s="1154"/>
      <c r="P323" s="1154"/>
      <c r="Q323" s="1154"/>
      <c r="R323" s="1154"/>
      <c r="S323" s="1154"/>
      <c r="T323" s="1154"/>
      <c r="U323" s="1154"/>
      <c r="V323" s="1154"/>
      <c r="W323" s="1154"/>
    </row>
    <row r="324" spans="3:23">
      <c r="C324" s="1155"/>
      <c r="D324" s="1156"/>
      <c r="E324" s="1156"/>
      <c r="F324" s="1155"/>
      <c r="G324" s="1155"/>
      <c r="H324" s="1154"/>
      <c r="I324" s="1154"/>
      <c r="J324" s="1154"/>
      <c r="K324" s="1154"/>
      <c r="L324" s="1154"/>
      <c r="M324" s="1154"/>
      <c r="N324" s="1154"/>
      <c r="O324" s="1154"/>
      <c r="P324" s="1154"/>
      <c r="Q324" s="1154"/>
      <c r="R324" s="1154"/>
      <c r="S324" s="1154"/>
      <c r="T324" s="1154"/>
      <c r="U324" s="1154"/>
      <c r="V324" s="1154"/>
      <c r="W324" s="1154"/>
    </row>
    <row r="325" spans="3:23">
      <c r="C325" s="1155"/>
      <c r="D325" s="1156"/>
      <c r="E325" s="1156"/>
      <c r="F325" s="1155"/>
      <c r="G325" s="1155"/>
      <c r="H325" s="1154"/>
      <c r="I325" s="1154"/>
      <c r="J325" s="1154"/>
      <c r="K325" s="1154"/>
      <c r="L325" s="1154"/>
      <c r="M325" s="1154"/>
      <c r="N325" s="1154"/>
      <c r="O325" s="1154"/>
      <c r="P325" s="1154"/>
      <c r="Q325" s="1154"/>
      <c r="R325" s="1154"/>
      <c r="S325" s="1154"/>
      <c r="T325" s="1154"/>
      <c r="U325" s="1154"/>
      <c r="V325" s="1154"/>
      <c r="W325" s="1154"/>
    </row>
    <row r="326" spans="3:23">
      <c r="C326" s="1155"/>
      <c r="D326" s="1156"/>
      <c r="E326" s="1156"/>
      <c r="F326" s="1155"/>
      <c r="G326" s="1155"/>
      <c r="H326" s="1154"/>
      <c r="I326" s="1154"/>
      <c r="J326" s="1154"/>
      <c r="K326" s="1154"/>
      <c r="L326" s="1154"/>
      <c r="M326" s="1154"/>
      <c r="N326" s="1154"/>
      <c r="O326" s="1154"/>
      <c r="P326" s="1154"/>
      <c r="Q326" s="1154"/>
      <c r="R326" s="1154"/>
      <c r="S326" s="1154"/>
      <c r="T326" s="1154"/>
      <c r="U326" s="1154"/>
      <c r="V326" s="1154"/>
      <c r="W326" s="1154"/>
    </row>
    <row r="327" spans="3:23">
      <c r="C327" s="1155"/>
      <c r="D327" s="1156"/>
      <c r="E327" s="1156"/>
      <c r="F327" s="1155"/>
      <c r="G327" s="1155"/>
      <c r="H327" s="1154"/>
      <c r="I327" s="1154"/>
      <c r="J327" s="1154"/>
      <c r="K327" s="1154"/>
      <c r="L327" s="1154"/>
      <c r="M327" s="1154"/>
      <c r="N327" s="1154"/>
      <c r="O327" s="1154"/>
      <c r="P327" s="1154"/>
      <c r="Q327" s="1154"/>
      <c r="R327" s="1154"/>
      <c r="S327" s="1154"/>
      <c r="T327" s="1154"/>
      <c r="U327" s="1154"/>
      <c r="V327" s="1154"/>
      <c r="W327" s="1154"/>
    </row>
    <row r="328" spans="3:23">
      <c r="C328" s="1155"/>
      <c r="D328" s="1156"/>
      <c r="E328" s="1156"/>
      <c r="F328" s="1155"/>
      <c r="G328" s="1155"/>
      <c r="H328" s="1154"/>
      <c r="I328" s="1154"/>
      <c r="J328" s="1154"/>
      <c r="K328" s="1154"/>
      <c r="L328" s="1154"/>
      <c r="M328" s="1154"/>
      <c r="N328" s="1154"/>
      <c r="O328" s="1154"/>
      <c r="P328" s="1154"/>
      <c r="Q328" s="1154"/>
      <c r="R328" s="1154"/>
      <c r="S328" s="1154"/>
      <c r="T328" s="1154"/>
      <c r="U328" s="1154"/>
      <c r="V328" s="1154"/>
      <c r="W328" s="1154"/>
    </row>
    <row r="329" spans="3:23">
      <c r="C329" s="1155"/>
      <c r="D329" s="1155"/>
      <c r="E329" s="1155"/>
      <c r="F329" s="1155"/>
      <c r="G329" s="1155"/>
      <c r="H329" s="1154"/>
      <c r="I329" s="1154"/>
      <c r="J329" s="1154"/>
      <c r="K329" s="1154"/>
      <c r="L329" s="1154"/>
      <c r="M329" s="1154"/>
      <c r="N329" s="1154"/>
      <c r="O329" s="1154"/>
      <c r="P329" s="1154"/>
      <c r="Q329" s="1154"/>
      <c r="R329" s="1154"/>
      <c r="S329" s="1154"/>
      <c r="T329" s="1154"/>
      <c r="U329" s="1154"/>
      <c r="V329" s="1154"/>
      <c r="W329" s="1154"/>
    </row>
    <row r="330" spans="3:23">
      <c r="C330" s="1155"/>
      <c r="D330" s="1155"/>
      <c r="E330" s="1155"/>
      <c r="F330" s="1155"/>
      <c r="G330" s="1155"/>
      <c r="H330" s="1154"/>
      <c r="I330" s="1154"/>
      <c r="J330" s="1154"/>
      <c r="K330" s="1154"/>
      <c r="L330" s="1154"/>
      <c r="M330" s="1154"/>
      <c r="N330" s="1154"/>
      <c r="O330" s="1154"/>
      <c r="P330" s="1154"/>
      <c r="Q330" s="1154"/>
      <c r="R330" s="1154"/>
      <c r="S330" s="1154"/>
      <c r="T330" s="1154"/>
      <c r="U330" s="1154"/>
      <c r="V330" s="1154"/>
      <c r="W330" s="1154"/>
    </row>
    <row r="331" spans="3:23">
      <c r="C331" s="1155"/>
      <c r="D331" s="1155"/>
      <c r="E331" s="1155"/>
      <c r="F331" s="1155"/>
      <c r="G331" s="1155"/>
      <c r="H331" s="1154"/>
      <c r="I331" s="1154"/>
      <c r="J331" s="1154"/>
      <c r="K331" s="1154"/>
      <c r="L331" s="1154"/>
      <c r="M331" s="1154"/>
      <c r="N331" s="1154"/>
      <c r="O331" s="1154"/>
      <c r="P331" s="1154"/>
      <c r="Q331" s="1154"/>
      <c r="R331" s="1154"/>
      <c r="S331" s="1154"/>
      <c r="T331" s="1154"/>
      <c r="U331" s="1154"/>
      <c r="V331" s="1154"/>
      <c r="W331" s="1154"/>
    </row>
    <row r="332" spans="3:23">
      <c r="C332" s="1155"/>
      <c r="D332" s="1155"/>
      <c r="E332" s="1155"/>
      <c r="F332" s="1155"/>
      <c r="G332" s="1155"/>
      <c r="H332" s="1154"/>
      <c r="I332" s="1154"/>
      <c r="J332" s="1154"/>
      <c r="K332" s="1154"/>
      <c r="L332" s="1154"/>
      <c r="M332" s="1154"/>
      <c r="N332" s="1154"/>
      <c r="O332" s="1154"/>
      <c r="P332" s="1154"/>
      <c r="Q332" s="1154"/>
      <c r="R332" s="1154"/>
      <c r="S332" s="1154"/>
      <c r="T332" s="1154"/>
      <c r="U332" s="1154"/>
      <c r="V332" s="1154"/>
      <c r="W332" s="1154"/>
    </row>
    <row r="333" spans="3:23">
      <c r="C333" s="1155"/>
      <c r="D333" s="1155"/>
      <c r="E333" s="1155"/>
      <c r="F333" s="1155"/>
      <c r="G333" s="1155"/>
      <c r="H333" s="1154"/>
      <c r="I333" s="1154"/>
      <c r="J333" s="1154"/>
      <c r="K333" s="1154"/>
      <c r="L333" s="1154"/>
      <c r="M333" s="1154"/>
      <c r="N333" s="1154"/>
      <c r="O333" s="1154"/>
      <c r="P333" s="1154"/>
      <c r="Q333" s="1154"/>
      <c r="R333" s="1154"/>
      <c r="S333" s="1154"/>
      <c r="T333" s="1154"/>
      <c r="U333" s="1154"/>
      <c r="V333" s="1154"/>
      <c r="W333" s="1154"/>
    </row>
    <row r="334" spans="3:23">
      <c r="C334" s="1155"/>
      <c r="D334" s="1155"/>
      <c r="E334" s="1155"/>
      <c r="F334" s="1155"/>
      <c r="G334" s="1155"/>
      <c r="H334" s="1154"/>
      <c r="I334" s="1154"/>
      <c r="J334" s="1154"/>
      <c r="K334" s="1154"/>
      <c r="L334" s="1154"/>
      <c r="M334" s="1154"/>
      <c r="N334" s="1154"/>
      <c r="O334" s="1154"/>
      <c r="P334" s="1154"/>
      <c r="Q334" s="1154"/>
      <c r="R334" s="1154"/>
      <c r="S334" s="1154"/>
      <c r="T334" s="1154"/>
      <c r="U334" s="1154"/>
      <c r="V334" s="1154"/>
      <c r="W334" s="1154"/>
    </row>
    <row r="335" spans="3:23">
      <c r="C335" s="1155"/>
      <c r="D335" s="1155"/>
      <c r="E335" s="1155"/>
      <c r="F335" s="1155"/>
      <c r="G335" s="1155"/>
      <c r="H335" s="1154"/>
      <c r="I335" s="1154" t="s">
        <v>230</v>
      </c>
      <c r="J335" s="1154"/>
      <c r="K335" s="1154"/>
      <c r="L335" s="1154"/>
      <c r="M335" s="1154"/>
      <c r="N335" s="1154"/>
      <c r="O335" s="1154"/>
      <c r="P335" s="1154"/>
      <c r="Q335" s="1154"/>
      <c r="R335" s="1154"/>
      <c r="S335" s="1154"/>
      <c r="T335" s="1154"/>
      <c r="U335" s="1154"/>
      <c r="V335" s="1154"/>
      <c r="W335" s="1154"/>
    </row>
    <row r="336" spans="3:23">
      <c r="C336" s="1155"/>
      <c r="D336" s="1155"/>
      <c r="E336" s="1155"/>
      <c r="F336" s="1155"/>
      <c r="G336" s="1155"/>
      <c r="H336" s="1154"/>
      <c r="I336" s="1154" t="s">
        <v>168</v>
      </c>
      <c r="J336" s="1154"/>
      <c r="K336" s="1154"/>
      <c r="L336" s="1154"/>
      <c r="M336" s="1154"/>
      <c r="N336" s="1154"/>
      <c r="O336" s="1154"/>
      <c r="P336" s="1154"/>
      <c r="Q336" s="1154"/>
      <c r="R336" s="1154"/>
      <c r="S336" s="1154"/>
      <c r="T336" s="1154"/>
      <c r="U336" s="1154"/>
      <c r="V336" s="1154"/>
      <c r="W336" s="1154"/>
    </row>
    <row r="337" spans="3:23">
      <c r="C337" s="1155"/>
      <c r="D337" s="1155"/>
      <c r="E337" s="1155"/>
      <c r="F337" s="1155"/>
      <c r="G337" s="1155"/>
      <c r="H337" s="1154"/>
      <c r="I337" s="1154"/>
      <c r="J337" s="1154"/>
      <c r="K337" s="1154"/>
      <c r="L337" s="1154"/>
      <c r="M337" s="1154"/>
      <c r="N337" s="1154"/>
      <c r="O337" s="1154"/>
      <c r="P337" s="1154"/>
      <c r="Q337" s="1154"/>
      <c r="R337" s="1154"/>
      <c r="S337" s="1154"/>
      <c r="T337" s="1154"/>
      <c r="U337" s="1154"/>
      <c r="V337" s="1154"/>
      <c r="W337" s="1154"/>
    </row>
    <row r="338" spans="3:23">
      <c r="C338" s="1155"/>
      <c r="D338" s="1155"/>
      <c r="E338" s="1155"/>
      <c r="F338" s="1155"/>
      <c r="G338" s="1155"/>
      <c r="H338" s="1154"/>
      <c r="I338" s="1154"/>
      <c r="J338" s="1154"/>
      <c r="K338" s="1154"/>
      <c r="L338" s="1154"/>
      <c r="M338" s="1154"/>
      <c r="N338" s="1154"/>
      <c r="O338" s="1154"/>
      <c r="P338" s="1154"/>
      <c r="Q338" s="1154"/>
      <c r="R338" s="1154"/>
      <c r="S338" s="1154"/>
      <c r="T338" s="1154"/>
      <c r="U338" s="1154"/>
      <c r="V338" s="1154"/>
      <c r="W338" s="1154"/>
    </row>
    <row r="339" spans="3:23">
      <c r="C339" s="1155"/>
      <c r="D339" s="1155"/>
      <c r="E339" s="1155"/>
      <c r="F339" s="1155"/>
      <c r="G339" s="1155"/>
      <c r="H339" s="1154"/>
      <c r="I339" s="1154"/>
      <c r="J339" s="1154"/>
      <c r="K339" s="1154"/>
      <c r="L339" s="1154"/>
      <c r="M339" s="1154"/>
      <c r="N339" s="1154"/>
      <c r="O339" s="1154"/>
      <c r="P339" s="1154"/>
      <c r="Q339" s="1154"/>
      <c r="R339" s="1154"/>
      <c r="S339" s="1154"/>
      <c r="T339" s="1154"/>
      <c r="U339" s="1154"/>
      <c r="V339" s="1154"/>
      <c r="W339" s="1154"/>
    </row>
    <row r="340" spans="3:23">
      <c r="C340" s="1155"/>
      <c r="D340" s="1155"/>
      <c r="E340" s="1155"/>
      <c r="F340" s="1155"/>
      <c r="G340" s="1155"/>
      <c r="H340" s="1154"/>
      <c r="I340" s="1154"/>
      <c r="J340" s="1154"/>
      <c r="K340" s="1154"/>
      <c r="L340" s="1154"/>
      <c r="M340" s="1154"/>
      <c r="N340" s="1154"/>
      <c r="O340" s="1154"/>
      <c r="P340" s="1154"/>
      <c r="Q340" s="1154"/>
      <c r="R340" s="1154"/>
      <c r="S340" s="1154"/>
      <c r="T340" s="1154"/>
      <c r="U340" s="1154"/>
      <c r="V340" s="1154"/>
      <c r="W340" s="1154"/>
    </row>
    <row r="341" spans="3:23">
      <c r="C341" s="1155"/>
      <c r="D341" s="1155"/>
      <c r="E341" s="1155"/>
      <c r="F341" s="1155"/>
      <c r="G341" s="1155"/>
      <c r="H341" s="1154"/>
      <c r="I341" s="1154"/>
      <c r="J341" s="1154"/>
      <c r="K341" s="1154"/>
      <c r="L341" s="1154"/>
      <c r="M341" s="1154"/>
      <c r="N341" s="1154"/>
      <c r="O341" s="1154"/>
      <c r="P341" s="1154"/>
      <c r="Q341" s="1154"/>
      <c r="R341" s="1154"/>
      <c r="S341" s="1154"/>
      <c r="T341" s="1154"/>
      <c r="U341" s="1154"/>
      <c r="V341" s="1154"/>
      <c r="W341" s="1154"/>
    </row>
    <row r="342" spans="3:23">
      <c r="C342" s="1155"/>
      <c r="D342" s="1155"/>
      <c r="E342" s="1155"/>
      <c r="F342" s="1155"/>
      <c r="G342" s="1155"/>
      <c r="H342" s="1154"/>
      <c r="I342" s="1154"/>
      <c r="J342" s="1154"/>
      <c r="K342" s="1154"/>
      <c r="L342" s="1154"/>
      <c r="M342" s="1154"/>
      <c r="N342" s="1154"/>
      <c r="O342" s="1154"/>
      <c r="P342" s="1154"/>
      <c r="Q342" s="1154"/>
      <c r="R342" s="1154"/>
      <c r="S342" s="1154"/>
      <c r="T342" s="1154"/>
      <c r="U342" s="1154"/>
      <c r="V342" s="1154"/>
      <c r="W342" s="1154"/>
    </row>
    <row r="343" spans="3:23">
      <c r="C343" s="1155"/>
      <c r="D343" s="1155"/>
      <c r="E343" s="1155"/>
      <c r="F343" s="1155"/>
      <c r="G343" s="1155"/>
      <c r="H343" s="1154"/>
      <c r="I343" s="1154"/>
      <c r="J343" s="1154"/>
      <c r="K343" s="1154"/>
      <c r="L343" s="1154"/>
      <c r="M343" s="1154"/>
      <c r="N343" s="1154"/>
      <c r="O343" s="1154"/>
      <c r="P343" s="1154"/>
      <c r="Q343" s="1154"/>
      <c r="R343" s="1154"/>
      <c r="S343" s="1154"/>
      <c r="T343" s="1154"/>
      <c r="U343" s="1154"/>
      <c r="V343" s="1154"/>
      <c r="W343" s="1154"/>
    </row>
    <row r="344" spans="3:23">
      <c r="C344" s="1155"/>
      <c r="D344" s="1155"/>
      <c r="E344" s="1155"/>
      <c r="F344" s="1155"/>
      <c r="G344" s="1155"/>
      <c r="H344" s="1154"/>
      <c r="I344" s="1154"/>
      <c r="J344" s="1154"/>
      <c r="K344" s="1154"/>
      <c r="L344" s="1154"/>
      <c r="M344" s="1154"/>
      <c r="N344" s="1154"/>
      <c r="O344" s="1154"/>
      <c r="P344" s="1154"/>
      <c r="Q344" s="1154"/>
      <c r="R344" s="1154"/>
      <c r="S344" s="1154"/>
      <c r="T344" s="1154"/>
      <c r="U344" s="1154"/>
      <c r="V344" s="1154"/>
      <c r="W344" s="1154"/>
    </row>
    <row r="345" spans="3:23">
      <c r="C345" s="1155"/>
      <c r="D345" s="1155"/>
      <c r="E345" s="1155"/>
      <c r="F345" s="1155"/>
      <c r="G345" s="1155"/>
      <c r="H345" s="1154"/>
      <c r="I345" s="1154" t="s">
        <v>231</v>
      </c>
      <c r="J345" s="1154"/>
      <c r="K345" s="1154"/>
      <c r="L345" s="1154"/>
      <c r="M345" s="1154"/>
      <c r="N345" s="1154"/>
      <c r="O345" s="1154"/>
      <c r="P345" s="1154"/>
      <c r="Q345" s="1154"/>
      <c r="R345" s="1154"/>
      <c r="S345" s="1154"/>
      <c r="T345" s="1154"/>
      <c r="U345" s="1154"/>
      <c r="V345" s="1154"/>
      <c r="W345" s="1154"/>
    </row>
    <row r="346" spans="3:23">
      <c r="C346" s="1155"/>
      <c r="D346" s="1155"/>
      <c r="E346" s="1155"/>
      <c r="F346" s="1155"/>
      <c r="G346" s="1155"/>
      <c r="H346" s="1154"/>
      <c r="I346" s="1154"/>
      <c r="J346" s="1154"/>
      <c r="K346" s="1154"/>
      <c r="L346" s="1154"/>
      <c r="M346" s="1154"/>
      <c r="N346" s="1154"/>
      <c r="O346" s="1154"/>
      <c r="P346" s="1154"/>
      <c r="Q346" s="1154"/>
      <c r="R346" s="1154"/>
      <c r="S346" s="1154"/>
      <c r="T346" s="1154"/>
      <c r="U346" s="1154"/>
      <c r="V346" s="1154"/>
      <c r="W346" s="1154"/>
    </row>
    <row r="347" spans="3:23">
      <c r="C347" s="1155"/>
      <c r="D347" s="1155"/>
      <c r="E347" s="1155"/>
      <c r="F347" s="1155"/>
      <c r="G347" s="1155"/>
      <c r="H347" s="1154"/>
      <c r="I347" s="1154" t="s">
        <v>230</v>
      </c>
      <c r="J347" s="1154"/>
      <c r="K347" s="1154"/>
      <c r="L347" s="1154"/>
      <c r="M347" s="1154"/>
      <c r="N347" s="1154"/>
      <c r="O347" s="1154"/>
      <c r="P347" s="1154"/>
      <c r="Q347" s="1154"/>
      <c r="R347" s="1154"/>
      <c r="S347" s="1154"/>
      <c r="T347" s="1154"/>
      <c r="U347" s="1154"/>
      <c r="V347" s="1154"/>
      <c r="W347" s="1154"/>
    </row>
    <row r="348" spans="3:23">
      <c r="C348" s="1155"/>
      <c r="D348" s="1155"/>
      <c r="E348" s="1155"/>
      <c r="F348" s="1155"/>
      <c r="G348" s="1155"/>
      <c r="H348" s="1154"/>
      <c r="I348" s="1154" t="s">
        <v>168</v>
      </c>
      <c r="J348" s="1154"/>
      <c r="K348" s="1154"/>
      <c r="L348" s="1154"/>
      <c r="M348" s="1154"/>
      <c r="N348" s="1154"/>
      <c r="O348" s="1154"/>
      <c r="P348" s="1154"/>
      <c r="Q348" s="1154"/>
      <c r="R348" s="1154"/>
      <c r="S348" s="1154"/>
      <c r="T348" s="1154"/>
      <c r="U348" s="1154"/>
      <c r="V348" s="1154"/>
      <c r="W348" s="1154"/>
    </row>
    <row r="349" spans="3:23">
      <c r="C349" s="1155"/>
      <c r="D349" s="1155"/>
      <c r="E349" s="1155"/>
      <c r="F349" s="1155"/>
      <c r="G349" s="1155"/>
      <c r="H349" s="1154"/>
      <c r="I349" s="1154"/>
      <c r="J349" s="1154"/>
      <c r="K349" s="1154"/>
      <c r="L349" s="1154"/>
      <c r="M349" s="1154"/>
      <c r="N349" s="1154"/>
      <c r="O349" s="1154"/>
      <c r="P349" s="1154"/>
      <c r="Q349" s="1154"/>
      <c r="R349" s="1154"/>
      <c r="S349" s="1154"/>
      <c r="T349" s="1154"/>
      <c r="U349" s="1154"/>
      <c r="V349" s="1154"/>
      <c r="W349" s="1154"/>
    </row>
    <row r="350" spans="3:23">
      <c r="C350" s="1155"/>
      <c r="D350" s="1155"/>
      <c r="E350" s="1155"/>
      <c r="F350" s="1155"/>
      <c r="G350" s="1155"/>
      <c r="H350" s="1154"/>
      <c r="I350" s="1154"/>
      <c r="J350" s="1154"/>
      <c r="K350" s="1154"/>
      <c r="L350" s="1154"/>
      <c r="M350" s="1154"/>
      <c r="N350" s="1154"/>
      <c r="O350" s="1154"/>
      <c r="P350" s="1154"/>
      <c r="Q350" s="1154"/>
      <c r="R350" s="1154"/>
      <c r="S350" s="1154"/>
      <c r="T350" s="1154"/>
      <c r="U350" s="1154"/>
      <c r="V350" s="1154"/>
      <c r="W350" s="1154"/>
    </row>
    <row r="351" spans="3:23">
      <c r="C351" s="1155"/>
      <c r="D351" s="1155"/>
      <c r="E351" s="1155"/>
      <c r="F351" s="1155"/>
      <c r="G351" s="1155"/>
      <c r="H351" s="1154"/>
      <c r="I351" s="1154"/>
      <c r="J351" s="1154"/>
      <c r="K351" s="1154"/>
      <c r="L351" s="1154"/>
      <c r="M351" s="1154"/>
      <c r="N351" s="1154"/>
      <c r="O351" s="1154"/>
      <c r="P351" s="1154"/>
      <c r="Q351" s="1154"/>
      <c r="R351" s="1154"/>
      <c r="S351" s="1154"/>
      <c r="T351" s="1154"/>
      <c r="U351" s="1154"/>
      <c r="V351" s="1154"/>
      <c r="W351" s="1154"/>
    </row>
    <row r="352" spans="3:23">
      <c r="C352" s="1155"/>
      <c r="D352" s="1155"/>
      <c r="E352" s="1155"/>
      <c r="F352" s="1155"/>
      <c r="G352" s="1155"/>
      <c r="H352" s="1154"/>
      <c r="I352" s="1154"/>
      <c r="J352" s="1154"/>
      <c r="K352" s="1154"/>
      <c r="L352" s="1154"/>
      <c r="M352" s="1154"/>
      <c r="N352" s="1154"/>
      <c r="O352" s="1154"/>
      <c r="P352" s="1154"/>
      <c r="Q352" s="1154"/>
      <c r="R352" s="1154"/>
      <c r="S352" s="1154"/>
      <c r="T352" s="1154"/>
      <c r="U352" s="1154"/>
      <c r="V352" s="1154"/>
      <c r="W352" s="1154"/>
    </row>
    <row r="353" spans="3:23">
      <c r="C353" s="1155"/>
      <c r="D353" s="1155"/>
      <c r="E353" s="1155"/>
      <c r="F353" s="1155"/>
      <c r="G353" s="1155"/>
      <c r="H353" s="1154"/>
      <c r="I353" s="1154"/>
      <c r="J353" s="1154"/>
      <c r="K353" s="1154"/>
      <c r="L353" s="1154"/>
      <c r="M353" s="1154"/>
      <c r="N353" s="1154"/>
      <c r="O353" s="1154"/>
      <c r="P353" s="1154"/>
      <c r="Q353" s="1154"/>
      <c r="R353" s="1154"/>
      <c r="S353" s="1154"/>
      <c r="T353" s="1154"/>
      <c r="U353" s="1154"/>
      <c r="V353" s="1154"/>
      <c r="W353" s="1154"/>
    </row>
    <row r="354" spans="3:23">
      <c r="C354" s="1155"/>
      <c r="D354" s="1155"/>
      <c r="E354" s="1155"/>
      <c r="F354" s="1155"/>
      <c r="G354" s="1155"/>
      <c r="H354" s="1154"/>
      <c r="I354" s="1154"/>
      <c r="J354" s="1154"/>
      <c r="K354" s="1154"/>
      <c r="L354" s="1154"/>
      <c r="M354" s="1154"/>
      <c r="N354" s="1154"/>
      <c r="O354" s="1154"/>
      <c r="P354" s="1154"/>
      <c r="Q354" s="1154"/>
      <c r="R354" s="1154"/>
      <c r="S354" s="1154"/>
      <c r="T354" s="1154"/>
      <c r="U354" s="1154"/>
      <c r="V354" s="1154"/>
      <c r="W354" s="1154"/>
    </row>
    <row r="355" spans="3:23">
      <c r="C355" s="1155"/>
      <c r="D355" s="1155"/>
      <c r="E355" s="1155"/>
      <c r="F355" s="1155"/>
      <c r="G355" s="1155"/>
      <c r="H355" s="1154"/>
      <c r="I355" s="1154"/>
      <c r="J355" s="1154"/>
      <c r="K355" s="1154"/>
      <c r="L355" s="1154"/>
      <c r="M355" s="1154"/>
      <c r="N355" s="1154"/>
      <c r="O355" s="1154"/>
      <c r="P355" s="1154"/>
      <c r="Q355" s="1154"/>
      <c r="R355" s="1154"/>
      <c r="S355" s="1154"/>
      <c r="T355" s="1154"/>
      <c r="U355" s="1154"/>
      <c r="V355" s="1154"/>
      <c r="W355" s="1154"/>
    </row>
    <row r="356" spans="3:23">
      <c r="C356" s="1155"/>
      <c r="D356" s="1155"/>
      <c r="E356" s="1155"/>
      <c r="F356" s="1155"/>
      <c r="G356" s="1155"/>
      <c r="H356" s="1154"/>
      <c r="I356" s="1154"/>
      <c r="J356" s="1154"/>
      <c r="K356" s="1154"/>
      <c r="L356" s="1154"/>
      <c r="M356" s="1154"/>
      <c r="N356" s="1154"/>
      <c r="O356" s="1154"/>
      <c r="P356" s="1154"/>
      <c r="Q356" s="1154"/>
      <c r="R356" s="1154"/>
      <c r="S356" s="1154"/>
      <c r="T356" s="1154"/>
      <c r="U356" s="1154"/>
      <c r="V356" s="1154"/>
      <c r="W356" s="1154"/>
    </row>
    <row r="357" spans="3:23">
      <c r="C357" s="1155"/>
      <c r="D357" s="1155"/>
      <c r="E357" s="1155"/>
      <c r="F357" s="1155"/>
      <c r="G357" s="1155"/>
      <c r="H357" s="1154"/>
      <c r="I357" s="1154"/>
      <c r="J357" s="1154"/>
      <c r="K357" s="1154"/>
      <c r="L357" s="1154"/>
      <c r="M357" s="1154"/>
      <c r="N357" s="1154"/>
      <c r="O357" s="1154"/>
      <c r="P357" s="1154"/>
      <c r="Q357" s="1154"/>
      <c r="R357" s="1154"/>
      <c r="S357" s="1154"/>
      <c r="T357" s="1154"/>
      <c r="U357" s="1154"/>
      <c r="V357" s="1154"/>
      <c r="W357" s="1154"/>
    </row>
    <row r="358" spans="3:23">
      <c r="C358" s="1155"/>
      <c r="D358" s="1155"/>
      <c r="E358" s="1155"/>
      <c r="F358" s="1155"/>
      <c r="G358" s="1155"/>
      <c r="H358" s="1154"/>
      <c r="I358" s="1154"/>
      <c r="J358" s="1154"/>
      <c r="K358" s="1154"/>
      <c r="L358" s="1154"/>
      <c r="M358" s="1154"/>
      <c r="N358" s="1154"/>
      <c r="O358" s="1154"/>
      <c r="P358" s="1154"/>
      <c r="Q358" s="1154"/>
      <c r="R358" s="1154"/>
      <c r="S358" s="1154"/>
      <c r="T358" s="1154"/>
      <c r="U358" s="1154"/>
      <c r="V358" s="1154"/>
      <c r="W358" s="1154"/>
    </row>
    <row r="359" spans="3:23">
      <c r="C359" s="1155"/>
      <c r="D359" s="1155"/>
      <c r="E359" s="1155"/>
      <c r="F359" s="1155"/>
      <c r="G359" s="1155"/>
      <c r="H359" s="1154"/>
      <c r="I359" s="1154" t="s">
        <v>230</v>
      </c>
      <c r="J359" s="1154"/>
      <c r="K359" s="1154"/>
      <c r="L359" s="1154"/>
      <c r="M359" s="1154"/>
      <c r="N359" s="1154"/>
      <c r="O359" s="1154"/>
      <c r="P359" s="1154"/>
      <c r="Q359" s="1154"/>
      <c r="R359" s="1154"/>
      <c r="S359" s="1154"/>
      <c r="T359" s="1154"/>
      <c r="U359" s="1154"/>
      <c r="V359" s="1154"/>
      <c r="W359" s="1154"/>
    </row>
    <row r="360" spans="3:23">
      <c r="C360" s="1155"/>
      <c r="D360" s="1155"/>
      <c r="E360" s="1155"/>
      <c r="F360" s="1155"/>
      <c r="G360" s="1155"/>
      <c r="H360" s="1154"/>
      <c r="I360" s="1154" t="s">
        <v>168</v>
      </c>
      <c r="J360" s="1154"/>
      <c r="K360" s="1154"/>
      <c r="L360" s="1154"/>
      <c r="M360" s="1154"/>
      <c r="N360" s="1154"/>
      <c r="O360" s="1154"/>
      <c r="P360" s="1154"/>
      <c r="Q360" s="1154"/>
      <c r="R360" s="1154"/>
      <c r="S360" s="1154"/>
      <c r="T360" s="1154"/>
      <c r="U360" s="1154"/>
      <c r="V360" s="1154"/>
      <c r="W360" s="1154"/>
    </row>
    <row r="361" spans="3:23">
      <c r="C361" s="1155"/>
      <c r="D361" s="1155"/>
      <c r="E361" s="1155"/>
      <c r="F361" s="1155"/>
      <c r="G361" s="1155"/>
      <c r="H361" s="1154"/>
      <c r="I361" s="1154"/>
      <c r="J361" s="1154"/>
      <c r="K361" s="1154"/>
      <c r="L361" s="1154"/>
      <c r="M361" s="1154"/>
      <c r="N361" s="1154"/>
      <c r="O361" s="1154"/>
      <c r="P361" s="1154"/>
      <c r="Q361" s="1154"/>
      <c r="R361" s="1154"/>
      <c r="S361" s="1154"/>
      <c r="T361" s="1154"/>
      <c r="U361" s="1154"/>
      <c r="V361" s="1154"/>
      <c r="W361" s="1154"/>
    </row>
    <row r="362" spans="3:23">
      <c r="C362" s="1155"/>
      <c r="D362" s="1155"/>
      <c r="E362" s="1155"/>
      <c r="F362" s="1155"/>
      <c r="G362" s="1155"/>
      <c r="H362" s="1154"/>
      <c r="I362" s="1154"/>
      <c r="J362" s="1154"/>
      <c r="K362" s="1154"/>
      <c r="L362" s="1154"/>
      <c r="M362" s="1154"/>
      <c r="N362" s="1154"/>
      <c r="O362" s="1154"/>
      <c r="P362" s="1154"/>
      <c r="Q362" s="1154"/>
      <c r="R362" s="1154"/>
      <c r="S362" s="1154"/>
      <c r="T362" s="1154"/>
      <c r="U362" s="1154"/>
      <c r="V362" s="1154"/>
      <c r="W362" s="1154"/>
    </row>
    <row r="363" spans="3:23">
      <c r="C363" s="1155"/>
      <c r="D363" s="1155"/>
      <c r="E363" s="1155"/>
      <c r="F363" s="1155"/>
      <c r="G363" s="1155"/>
      <c r="H363" s="1154"/>
      <c r="I363" s="1154"/>
      <c r="J363" s="1154"/>
      <c r="K363" s="1154"/>
      <c r="L363" s="1154"/>
      <c r="M363" s="1154"/>
      <c r="N363" s="1154"/>
      <c r="O363" s="1154"/>
      <c r="P363" s="1154"/>
      <c r="Q363" s="1154"/>
      <c r="R363" s="1154"/>
      <c r="S363" s="1154"/>
      <c r="T363" s="1154"/>
      <c r="U363" s="1154"/>
      <c r="V363" s="1154"/>
      <c r="W363" s="1154"/>
    </row>
    <row r="364" spans="3:23">
      <c r="C364" s="1155"/>
      <c r="D364" s="1155"/>
      <c r="E364" s="1155"/>
      <c r="F364" s="1155"/>
      <c r="G364" s="1155"/>
      <c r="H364" s="1154"/>
      <c r="I364" s="1154"/>
      <c r="J364" s="1154"/>
      <c r="K364" s="1154"/>
      <c r="L364" s="1154"/>
      <c r="M364" s="1154"/>
      <c r="N364" s="1154"/>
      <c r="O364" s="1154"/>
      <c r="P364" s="1154"/>
      <c r="Q364" s="1154"/>
      <c r="R364" s="1154"/>
      <c r="S364" s="1154"/>
      <c r="T364" s="1154"/>
      <c r="U364" s="1154"/>
      <c r="V364" s="1154"/>
      <c r="W364" s="1154"/>
    </row>
    <row r="365" spans="3:23">
      <c r="C365" s="1155"/>
      <c r="D365" s="1155"/>
      <c r="E365" s="1155"/>
      <c r="F365" s="1155"/>
      <c r="G365" s="1155"/>
      <c r="H365" s="1154"/>
      <c r="I365" s="1154"/>
      <c r="J365" s="1154"/>
      <c r="K365" s="1154"/>
      <c r="L365" s="1154"/>
      <c r="M365" s="1154"/>
      <c r="N365" s="1154"/>
      <c r="O365" s="1154"/>
      <c r="P365" s="1154"/>
      <c r="Q365" s="1154"/>
      <c r="R365" s="1154"/>
      <c r="S365" s="1154"/>
      <c r="T365" s="1154"/>
      <c r="U365" s="1154"/>
      <c r="V365" s="1154"/>
      <c r="W365" s="1154"/>
    </row>
    <row r="366" spans="3:23">
      <c r="C366" s="1155"/>
      <c r="D366" s="1155"/>
      <c r="E366" s="1155"/>
      <c r="F366" s="1155"/>
      <c r="G366" s="1155"/>
      <c r="H366" s="1154"/>
      <c r="I366" s="1154"/>
      <c r="J366" s="1154"/>
      <c r="K366" s="1154"/>
      <c r="L366" s="1154"/>
      <c r="M366" s="1154"/>
      <c r="N366" s="1154"/>
      <c r="O366" s="1154"/>
      <c r="P366" s="1154"/>
      <c r="Q366" s="1154"/>
      <c r="R366" s="1154"/>
      <c r="S366" s="1154"/>
      <c r="T366" s="1154"/>
      <c r="U366" s="1154"/>
      <c r="V366" s="1154"/>
      <c r="W366" s="1154"/>
    </row>
    <row r="367" spans="3:23">
      <c r="C367" s="1155"/>
      <c r="D367" s="1155"/>
      <c r="E367" s="1155"/>
      <c r="F367" s="1155"/>
      <c r="G367" s="1155"/>
      <c r="H367" s="1154"/>
      <c r="I367" s="1154"/>
      <c r="J367" s="1154"/>
      <c r="K367" s="1154"/>
      <c r="L367" s="1154"/>
      <c r="M367" s="1154"/>
      <c r="N367" s="1154"/>
      <c r="O367" s="1154"/>
      <c r="P367" s="1154"/>
      <c r="Q367" s="1154"/>
      <c r="R367" s="1154"/>
      <c r="S367" s="1154"/>
      <c r="T367" s="1154"/>
      <c r="U367" s="1154"/>
      <c r="V367" s="1154"/>
      <c r="W367" s="1154"/>
    </row>
    <row r="368" spans="3:23" ht="15.75">
      <c r="C368" s="1157"/>
      <c r="D368" s="1155"/>
      <c r="E368" s="1155"/>
      <c r="F368" s="1155"/>
      <c r="G368" s="1155"/>
      <c r="H368" s="1154"/>
      <c r="I368" s="1154"/>
      <c r="J368" s="1154"/>
      <c r="K368" s="1154"/>
      <c r="L368" s="1154"/>
      <c r="M368" s="1154"/>
      <c r="N368" s="1154"/>
      <c r="O368" s="1154"/>
      <c r="P368" s="1154"/>
      <c r="Q368" s="1154"/>
      <c r="R368" s="1154"/>
      <c r="S368" s="1154"/>
      <c r="T368" s="1154"/>
      <c r="U368" s="1154"/>
      <c r="V368" s="1154"/>
      <c r="W368" s="1154"/>
    </row>
    <row r="369" spans="2:23" ht="15.75">
      <c r="C369" s="1157"/>
      <c r="D369" s="1158"/>
      <c r="E369" s="1158"/>
      <c r="F369" s="1155"/>
      <c r="G369" s="1155"/>
      <c r="H369" s="1154"/>
      <c r="I369" s="1154"/>
      <c r="J369" s="1154"/>
      <c r="K369" s="1154"/>
      <c r="L369" s="1154"/>
      <c r="M369" s="1154"/>
      <c r="N369" s="1154"/>
      <c r="O369" s="1154"/>
      <c r="P369" s="1154"/>
      <c r="Q369" s="1154"/>
      <c r="R369" s="1154"/>
      <c r="S369" s="1154"/>
      <c r="T369" s="1154"/>
      <c r="U369" s="1154"/>
      <c r="V369" s="1154"/>
      <c r="W369" s="1154"/>
    </row>
    <row r="370" spans="2:23" ht="15.75">
      <c r="B370" s="905"/>
      <c r="C370" s="1157"/>
      <c r="D370" s="1158"/>
      <c r="E370" s="1158"/>
      <c r="F370" s="1156"/>
      <c r="G370" s="1156"/>
      <c r="H370" s="1154"/>
      <c r="I370" s="1154"/>
      <c r="J370" s="1154"/>
      <c r="K370" s="1154"/>
      <c r="L370" s="1154"/>
      <c r="M370" s="1154"/>
      <c r="N370" s="1154"/>
      <c r="O370" s="1154"/>
      <c r="P370" s="1154"/>
      <c r="Q370" s="1154"/>
      <c r="R370" s="1154"/>
      <c r="S370" s="1154"/>
      <c r="T370" s="1154"/>
      <c r="U370" s="1154"/>
      <c r="V370" s="1154"/>
      <c r="W370" s="1154"/>
    </row>
    <row r="371" spans="2:23" ht="15.75">
      <c r="C371" s="1157"/>
      <c r="D371" s="1158"/>
      <c r="E371" s="1158"/>
      <c r="F371" s="1156"/>
      <c r="G371" s="1156"/>
      <c r="H371" s="1154"/>
      <c r="I371" s="1154"/>
      <c r="J371" s="1154"/>
      <c r="K371" s="1154"/>
      <c r="L371" s="1154"/>
      <c r="M371" s="1154"/>
      <c r="N371" s="1154"/>
      <c r="O371" s="1154"/>
      <c r="P371" s="1154"/>
      <c r="Q371" s="1154"/>
      <c r="R371" s="1154"/>
      <c r="S371" s="1154"/>
      <c r="T371" s="1154"/>
      <c r="U371" s="1154"/>
      <c r="V371" s="1154"/>
      <c r="W371" s="1154"/>
    </row>
    <row r="372" spans="2:23" ht="15.75">
      <c r="C372" s="1157"/>
      <c r="D372" s="1158"/>
      <c r="E372" s="1158"/>
      <c r="F372" s="1156"/>
      <c r="G372" s="1156"/>
      <c r="H372" s="1154"/>
      <c r="I372" s="1154"/>
      <c r="J372" s="1154"/>
      <c r="K372" s="1154"/>
      <c r="L372" s="1154"/>
      <c r="M372" s="1154"/>
      <c r="N372" s="1154"/>
      <c r="O372" s="1154"/>
      <c r="P372" s="1154"/>
      <c r="Q372" s="1154"/>
      <c r="R372" s="1154"/>
      <c r="S372" s="1154"/>
      <c r="T372" s="1154"/>
      <c r="U372" s="1154"/>
      <c r="V372" s="1154"/>
      <c r="W372" s="1154"/>
    </row>
    <row r="373" spans="2:23" ht="15.75">
      <c r="C373" s="1157"/>
      <c r="D373" s="1158"/>
      <c r="E373" s="1158"/>
      <c r="F373" s="1156"/>
      <c r="G373" s="1156"/>
      <c r="H373" s="1154"/>
      <c r="I373" s="1154"/>
      <c r="J373" s="1154"/>
      <c r="K373" s="1154"/>
      <c r="L373" s="1154"/>
      <c r="M373" s="1154"/>
      <c r="N373" s="1154"/>
      <c r="O373" s="1154"/>
      <c r="P373" s="1154"/>
      <c r="Q373" s="1154"/>
      <c r="R373" s="1154"/>
      <c r="S373" s="1154"/>
      <c r="T373" s="1154"/>
      <c r="U373" s="1154"/>
      <c r="V373" s="1154"/>
      <c r="W373" s="1154"/>
    </row>
    <row r="374" spans="2:23" ht="15.75">
      <c r="C374" s="1157"/>
      <c r="D374" s="1159"/>
      <c r="E374" s="1159"/>
      <c r="F374" s="1156"/>
      <c r="G374" s="1155"/>
      <c r="H374" s="1154"/>
      <c r="I374" s="1154"/>
      <c r="J374" s="1154"/>
      <c r="K374" s="1154"/>
      <c r="L374" s="1154"/>
      <c r="M374" s="1154"/>
      <c r="N374" s="1154"/>
      <c r="O374" s="1154"/>
      <c r="P374" s="1154"/>
      <c r="Q374" s="1154"/>
      <c r="R374" s="1154"/>
      <c r="S374" s="1154"/>
      <c r="T374" s="1154"/>
      <c r="U374" s="1154"/>
      <c r="V374" s="1154"/>
      <c r="W374" s="1154"/>
    </row>
    <row r="375" spans="2:23" ht="16.5" thickBot="1">
      <c r="C375" s="1160"/>
      <c r="D375" s="1159"/>
      <c r="E375" s="1159"/>
      <c r="F375" s="1156"/>
      <c r="G375" s="1155"/>
      <c r="H375" s="1154"/>
      <c r="I375" s="1154"/>
      <c r="J375" s="1154"/>
      <c r="K375" s="1154"/>
      <c r="L375" s="1154"/>
      <c r="M375" s="1154"/>
      <c r="N375" s="1154"/>
      <c r="O375" s="1154"/>
      <c r="P375" s="1154"/>
      <c r="Q375" s="1154"/>
      <c r="R375" s="1154"/>
      <c r="S375" s="1154"/>
      <c r="T375" s="1154"/>
      <c r="U375" s="1154"/>
      <c r="V375" s="1154"/>
      <c r="W375" s="1154"/>
    </row>
    <row r="376" spans="2:23" ht="17.25" thickTop="1" thickBot="1">
      <c r="C376" s="1155"/>
      <c r="D376" s="1161"/>
      <c r="E376" s="1155"/>
      <c r="F376" s="1155"/>
      <c r="G376" s="1155"/>
      <c r="H376" s="1154"/>
      <c r="I376" s="1154"/>
      <c r="J376" s="1154"/>
      <c r="K376" s="1154"/>
      <c r="L376" s="1154"/>
      <c r="M376" s="1154"/>
      <c r="N376" s="1154"/>
      <c r="O376" s="1154"/>
      <c r="P376" s="1154"/>
      <c r="Q376" s="1154"/>
      <c r="R376" s="1154"/>
      <c r="S376" s="1154"/>
      <c r="T376" s="1154"/>
      <c r="U376" s="1154"/>
      <c r="V376" s="1154"/>
      <c r="W376" s="1154"/>
    </row>
    <row r="377" spans="2:23" ht="13.5" thickTop="1">
      <c r="C377" s="1155"/>
      <c r="D377" s="1155"/>
      <c r="E377" s="1155"/>
      <c r="F377" s="1155"/>
      <c r="G377" s="1155"/>
      <c r="H377" s="1154"/>
      <c r="I377" s="1154"/>
      <c r="J377" s="1154"/>
      <c r="K377" s="1154"/>
      <c r="L377" s="1154"/>
      <c r="M377" s="1154"/>
      <c r="N377" s="1154"/>
      <c r="O377" s="1154"/>
      <c r="P377" s="1154"/>
      <c r="Q377" s="1154"/>
      <c r="R377" s="1154"/>
      <c r="S377" s="1154"/>
      <c r="T377" s="1154"/>
      <c r="U377" s="1154"/>
      <c r="V377" s="1154"/>
      <c r="W377" s="1154"/>
    </row>
    <row r="378" spans="2:23">
      <c r="C378" s="1155"/>
      <c r="D378" s="1155"/>
      <c r="E378" s="1155"/>
      <c r="F378" s="1155"/>
      <c r="G378" s="1155"/>
      <c r="H378" s="1154"/>
      <c r="I378" s="1154"/>
      <c r="J378" s="1154"/>
      <c r="K378" s="1154"/>
      <c r="L378" s="1154"/>
      <c r="M378" s="1154"/>
      <c r="N378" s="1154"/>
      <c r="O378" s="1154"/>
      <c r="P378" s="1154"/>
      <c r="Q378" s="1154"/>
      <c r="R378" s="1154"/>
      <c r="S378" s="1154"/>
      <c r="T378" s="1154"/>
      <c r="U378" s="1154"/>
      <c r="V378" s="1154"/>
      <c r="W378" s="1154"/>
    </row>
    <row r="379" spans="2:23">
      <c r="C379" s="1155"/>
      <c r="D379" s="1155"/>
      <c r="E379" s="1155"/>
      <c r="F379" s="1155"/>
      <c r="G379" s="1155"/>
      <c r="H379" s="1154"/>
      <c r="I379" s="1154"/>
      <c r="J379" s="1154"/>
      <c r="K379" s="1154"/>
      <c r="L379" s="1154"/>
      <c r="M379" s="1154"/>
      <c r="N379" s="1154"/>
      <c r="O379" s="1154"/>
      <c r="P379" s="1154"/>
      <c r="Q379" s="1154"/>
      <c r="R379" s="1154"/>
      <c r="S379" s="1154"/>
      <c r="T379" s="1154"/>
      <c r="U379" s="1154"/>
      <c r="V379" s="1154"/>
      <c r="W379" s="1154"/>
    </row>
    <row r="380" spans="2:23">
      <c r="C380" s="1155"/>
      <c r="D380" s="1155"/>
      <c r="E380" s="1155"/>
      <c r="F380" s="1155"/>
      <c r="G380" s="1155"/>
      <c r="H380" s="1154"/>
      <c r="I380" s="1154"/>
      <c r="J380" s="1154"/>
      <c r="K380" s="1154"/>
      <c r="L380" s="1154"/>
      <c r="M380" s="1154"/>
      <c r="N380" s="1154"/>
      <c r="O380" s="1154"/>
      <c r="P380" s="1154"/>
      <c r="Q380" s="1154"/>
      <c r="R380" s="1154"/>
      <c r="S380" s="1154"/>
      <c r="T380" s="1154"/>
      <c r="U380" s="1154"/>
      <c r="V380" s="1154"/>
      <c r="W380" s="1154"/>
    </row>
    <row r="381" spans="2:23">
      <c r="C381" s="1155"/>
      <c r="D381" s="1155"/>
      <c r="E381" s="1155"/>
      <c r="F381" s="1155"/>
      <c r="G381" s="1155"/>
      <c r="H381" s="1154"/>
      <c r="I381" s="1154"/>
      <c r="J381" s="1154"/>
      <c r="K381" s="1154"/>
      <c r="L381" s="1154"/>
      <c r="M381" s="1154"/>
      <c r="N381" s="1154"/>
      <c r="O381" s="1154"/>
      <c r="P381" s="1154"/>
      <c r="Q381" s="1154"/>
      <c r="R381" s="1154"/>
      <c r="S381" s="1154"/>
      <c r="T381" s="1154"/>
      <c r="U381" s="1154"/>
      <c r="V381" s="1154"/>
      <c r="W381" s="1154"/>
    </row>
    <row r="382" spans="2:23">
      <c r="C382" s="1155"/>
      <c r="D382" s="1155"/>
      <c r="E382" s="1155"/>
      <c r="F382" s="1155"/>
      <c r="G382" s="1155"/>
      <c r="H382" s="1154"/>
      <c r="I382" s="1154"/>
      <c r="J382" s="1154"/>
      <c r="K382" s="1154"/>
      <c r="L382" s="1154"/>
      <c r="M382" s="1154"/>
      <c r="N382" s="1154"/>
      <c r="O382" s="1154"/>
      <c r="P382" s="1154"/>
      <c r="Q382" s="1154"/>
      <c r="R382" s="1154"/>
      <c r="S382" s="1154"/>
      <c r="T382" s="1154"/>
      <c r="U382" s="1154"/>
      <c r="V382" s="1154"/>
      <c r="W382" s="1154"/>
    </row>
    <row r="383" spans="2:23">
      <c r="C383" s="1155"/>
      <c r="D383" s="1155"/>
      <c r="E383" s="1155"/>
      <c r="F383" s="1155"/>
      <c r="G383" s="1155"/>
      <c r="H383" s="1154"/>
      <c r="I383" s="1154"/>
      <c r="J383" s="1154"/>
      <c r="K383" s="1154"/>
      <c r="L383" s="1154"/>
      <c r="M383" s="1154"/>
      <c r="N383" s="1154"/>
      <c r="O383" s="1154"/>
      <c r="P383" s="1154"/>
      <c r="Q383" s="1154"/>
      <c r="R383" s="1154"/>
      <c r="S383" s="1154"/>
      <c r="T383" s="1154"/>
      <c r="U383" s="1154"/>
      <c r="V383" s="1154"/>
      <c r="W383" s="1154"/>
    </row>
    <row r="384" spans="2:23">
      <c r="C384" s="1155"/>
      <c r="D384" s="1155"/>
      <c r="E384" s="1155"/>
      <c r="F384" s="1155"/>
      <c r="G384" s="1155"/>
      <c r="H384" s="1154"/>
      <c r="I384" s="1154"/>
      <c r="J384" s="1154"/>
      <c r="K384" s="1154"/>
      <c r="L384" s="1154"/>
      <c r="M384" s="1154"/>
      <c r="N384" s="1154"/>
      <c r="O384" s="1154"/>
      <c r="P384" s="1154"/>
      <c r="Q384" s="1154"/>
      <c r="R384" s="1154"/>
      <c r="S384" s="1154"/>
      <c r="T384" s="1154"/>
      <c r="U384" s="1154"/>
      <c r="V384" s="1154"/>
      <c r="W384" s="1154"/>
    </row>
    <row r="385" spans="3:23">
      <c r="C385" s="1155"/>
      <c r="D385" s="1155"/>
      <c r="E385" s="1155"/>
      <c r="F385" s="1155"/>
      <c r="G385" s="1155"/>
      <c r="H385" s="1154"/>
      <c r="I385" s="1154"/>
      <c r="J385" s="1154"/>
      <c r="K385" s="1154"/>
      <c r="L385" s="1154"/>
      <c r="M385" s="1154"/>
      <c r="N385" s="1154"/>
      <c r="O385" s="1154"/>
      <c r="P385" s="1154"/>
      <c r="Q385" s="1154"/>
      <c r="R385" s="1154"/>
      <c r="S385" s="1154"/>
      <c r="T385" s="1154"/>
      <c r="U385" s="1154"/>
      <c r="V385" s="1154"/>
      <c r="W385" s="1154"/>
    </row>
    <row r="386" spans="3:23">
      <c r="C386" s="1155"/>
      <c r="D386" s="1155"/>
      <c r="E386" s="1155"/>
      <c r="F386" s="1155"/>
      <c r="G386" s="1155"/>
      <c r="H386" s="1154"/>
      <c r="I386" s="1154"/>
      <c r="J386" s="1154"/>
      <c r="K386" s="1154"/>
      <c r="L386" s="1154"/>
      <c r="M386" s="1154"/>
      <c r="N386" s="1154"/>
      <c r="O386" s="1154"/>
      <c r="P386" s="1154"/>
      <c r="Q386" s="1154"/>
      <c r="R386" s="1154"/>
      <c r="S386" s="1154"/>
      <c r="T386" s="1154"/>
      <c r="U386" s="1154"/>
      <c r="V386" s="1154"/>
      <c r="W386" s="1154"/>
    </row>
    <row r="387" spans="3:23">
      <c r="C387" s="1155"/>
      <c r="D387" s="1155"/>
      <c r="E387" s="1155"/>
      <c r="F387" s="1155"/>
      <c r="G387" s="1155"/>
      <c r="H387" s="1154"/>
      <c r="I387" s="1154"/>
      <c r="J387" s="1154"/>
      <c r="K387" s="1154"/>
      <c r="L387" s="1154"/>
      <c r="M387" s="1154"/>
      <c r="N387" s="1154"/>
      <c r="O387" s="1154"/>
      <c r="P387" s="1154"/>
      <c r="Q387" s="1154"/>
      <c r="R387" s="1154"/>
      <c r="S387" s="1154"/>
      <c r="T387" s="1154"/>
      <c r="U387" s="1154"/>
      <c r="V387" s="1154"/>
      <c r="W387" s="1154"/>
    </row>
    <row r="388" spans="3:23">
      <c r="C388" s="1155"/>
      <c r="D388" s="1155"/>
      <c r="E388" s="1155"/>
      <c r="F388" s="1155"/>
      <c r="G388" s="1155"/>
      <c r="H388" s="1154"/>
      <c r="I388" s="1154"/>
      <c r="J388" s="1154"/>
      <c r="K388" s="1154"/>
      <c r="L388" s="1154"/>
      <c r="M388" s="1154"/>
      <c r="N388" s="1154"/>
      <c r="O388" s="1154"/>
      <c r="P388" s="1154"/>
      <c r="Q388" s="1154"/>
      <c r="R388" s="1154"/>
      <c r="S388" s="1154"/>
      <c r="T388" s="1154"/>
      <c r="U388" s="1154"/>
      <c r="V388" s="1154"/>
      <c r="W388" s="1154"/>
    </row>
    <row r="389" spans="3:23">
      <c r="C389" s="1155"/>
      <c r="D389" s="1155"/>
      <c r="E389" s="1155"/>
      <c r="F389" s="1155"/>
      <c r="G389" s="1155"/>
      <c r="H389" s="1154"/>
      <c r="I389" s="1154"/>
      <c r="J389" s="1154"/>
      <c r="K389" s="1154"/>
      <c r="L389" s="1154"/>
      <c r="M389" s="1154"/>
      <c r="N389" s="1154"/>
      <c r="O389" s="1154"/>
      <c r="P389" s="1154"/>
      <c r="Q389" s="1154"/>
      <c r="R389" s="1154"/>
      <c r="S389" s="1154"/>
      <c r="T389" s="1154"/>
      <c r="U389" s="1154"/>
      <c r="V389" s="1154"/>
      <c r="W389" s="1154"/>
    </row>
    <row r="390" spans="3:23">
      <c r="C390" s="1155"/>
      <c r="D390" s="1155"/>
      <c r="E390" s="1155"/>
      <c r="F390" s="1155"/>
      <c r="G390" s="1155"/>
      <c r="H390" s="1154"/>
      <c r="I390" s="1154"/>
      <c r="J390" s="1154"/>
      <c r="K390" s="1154"/>
      <c r="L390" s="1154"/>
      <c r="M390" s="1154"/>
      <c r="N390" s="1154"/>
      <c r="O390" s="1154"/>
      <c r="P390" s="1154"/>
      <c r="Q390" s="1154"/>
      <c r="R390" s="1154"/>
      <c r="S390" s="1154"/>
      <c r="T390" s="1154"/>
      <c r="U390" s="1154"/>
      <c r="V390" s="1154"/>
      <c r="W390" s="1154"/>
    </row>
    <row r="391" spans="3:23">
      <c r="C391" s="1155"/>
      <c r="D391" s="1155"/>
      <c r="E391" s="1155"/>
      <c r="F391" s="1155"/>
      <c r="G391" s="1155"/>
      <c r="H391" s="1154"/>
      <c r="I391" s="1154"/>
      <c r="J391" s="1154"/>
      <c r="K391" s="1154"/>
      <c r="L391" s="1154"/>
      <c r="M391" s="1154"/>
      <c r="N391" s="1154"/>
      <c r="O391" s="1154"/>
      <c r="P391" s="1154"/>
      <c r="Q391" s="1154"/>
      <c r="R391" s="1154"/>
      <c r="S391" s="1154"/>
      <c r="T391" s="1154"/>
      <c r="U391" s="1154"/>
      <c r="V391" s="1154"/>
      <c r="W391" s="1154"/>
    </row>
    <row r="392" spans="3:23">
      <c r="C392" s="1155"/>
      <c r="D392" s="1155"/>
      <c r="E392" s="1155"/>
      <c r="F392" s="1155"/>
      <c r="G392" s="1155"/>
      <c r="H392" s="1154"/>
      <c r="I392" s="1154"/>
      <c r="J392" s="1154"/>
      <c r="K392" s="1154"/>
      <c r="L392" s="1154"/>
      <c r="M392" s="1154"/>
      <c r="N392" s="1154"/>
      <c r="O392" s="1154"/>
      <c r="P392" s="1154"/>
      <c r="Q392" s="1154"/>
      <c r="R392" s="1154"/>
      <c r="S392" s="1154"/>
      <c r="T392" s="1154"/>
      <c r="U392" s="1154"/>
      <c r="V392" s="1154"/>
      <c r="W392" s="1154"/>
    </row>
    <row r="393" spans="3:23">
      <c r="C393" s="1155"/>
      <c r="D393" s="1155"/>
      <c r="E393" s="1155"/>
      <c r="F393" s="1155"/>
      <c r="G393" s="1155"/>
      <c r="H393" s="1154"/>
      <c r="I393" s="1154"/>
      <c r="J393" s="1154"/>
      <c r="K393" s="1154"/>
      <c r="L393" s="1154"/>
      <c r="M393" s="1154"/>
      <c r="N393" s="1154"/>
      <c r="O393" s="1154"/>
      <c r="P393" s="1154"/>
      <c r="Q393" s="1154"/>
      <c r="R393" s="1154"/>
      <c r="S393" s="1154"/>
      <c r="T393" s="1154"/>
      <c r="U393" s="1154"/>
      <c r="V393" s="1154"/>
      <c r="W393" s="1154"/>
    </row>
    <row r="394" spans="3:23">
      <c r="C394" s="1155"/>
      <c r="D394" s="1155"/>
      <c r="E394" s="1155"/>
      <c r="F394" s="1155"/>
      <c r="G394" s="1155"/>
      <c r="H394" s="1154"/>
      <c r="I394" s="1154"/>
      <c r="J394" s="1154"/>
      <c r="K394" s="1154"/>
      <c r="L394" s="1154"/>
      <c r="M394" s="1154"/>
      <c r="N394" s="1154"/>
      <c r="O394" s="1154"/>
      <c r="P394" s="1154"/>
      <c r="Q394" s="1154"/>
      <c r="R394" s="1154"/>
      <c r="S394" s="1154"/>
      <c r="T394" s="1154"/>
      <c r="U394" s="1154"/>
      <c r="V394" s="1154"/>
      <c r="W394" s="1154"/>
    </row>
    <row r="395" spans="3:23">
      <c r="C395" s="1155"/>
      <c r="D395" s="1155"/>
      <c r="E395" s="1155"/>
      <c r="F395" s="1155"/>
      <c r="G395" s="1155"/>
      <c r="H395" s="1154"/>
      <c r="I395" s="1154"/>
      <c r="J395" s="1154"/>
      <c r="K395" s="1154"/>
      <c r="L395" s="1154"/>
      <c r="M395" s="1154"/>
      <c r="N395" s="1154"/>
      <c r="O395" s="1154"/>
      <c r="P395" s="1154"/>
      <c r="Q395" s="1154"/>
      <c r="R395" s="1154"/>
      <c r="S395" s="1154"/>
      <c r="T395" s="1154"/>
      <c r="U395" s="1154"/>
      <c r="V395" s="1154"/>
      <c r="W395" s="1154"/>
    </row>
    <row r="396" spans="3:23">
      <c r="C396" s="1155"/>
      <c r="D396" s="1155"/>
      <c r="E396" s="1155"/>
      <c r="F396" s="1155"/>
      <c r="G396" s="1155"/>
      <c r="H396" s="1154"/>
      <c r="I396" s="1154"/>
      <c r="J396" s="1154"/>
      <c r="K396" s="1154"/>
      <c r="L396" s="1154"/>
      <c r="M396" s="1154"/>
      <c r="N396" s="1154"/>
      <c r="O396" s="1154"/>
      <c r="P396" s="1154"/>
      <c r="Q396" s="1154"/>
      <c r="R396" s="1154"/>
      <c r="S396" s="1154"/>
      <c r="T396" s="1154"/>
      <c r="U396" s="1154"/>
      <c r="V396" s="1154"/>
      <c r="W396" s="1154"/>
    </row>
    <row r="397" spans="3:23">
      <c r="C397" s="1155"/>
      <c r="D397" s="1155"/>
      <c r="E397" s="1155"/>
      <c r="F397" s="1155"/>
      <c r="G397" s="1155"/>
      <c r="H397" s="1154"/>
      <c r="I397" s="1154"/>
      <c r="J397" s="1154"/>
      <c r="K397" s="1154"/>
      <c r="L397" s="1154"/>
      <c r="M397" s="1154"/>
      <c r="N397" s="1154"/>
      <c r="O397" s="1154"/>
      <c r="P397" s="1154"/>
      <c r="Q397" s="1154"/>
      <c r="R397" s="1154"/>
      <c r="S397" s="1154"/>
      <c r="T397" s="1154"/>
      <c r="U397" s="1154"/>
      <c r="V397" s="1154"/>
      <c r="W397" s="1154"/>
    </row>
    <row r="398" spans="3:23">
      <c r="C398" s="1155"/>
      <c r="D398" s="1155"/>
      <c r="E398" s="1155"/>
      <c r="F398" s="1155"/>
      <c r="G398" s="1155"/>
      <c r="H398" s="1154"/>
      <c r="I398" s="1154"/>
      <c r="J398" s="1154"/>
      <c r="K398" s="1154"/>
      <c r="L398" s="1154"/>
      <c r="M398" s="1154"/>
      <c r="N398" s="1154"/>
      <c r="O398" s="1154"/>
      <c r="P398" s="1154"/>
      <c r="Q398" s="1154"/>
      <c r="R398" s="1154"/>
      <c r="S398" s="1154"/>
      <c r="T398" s="1154"/>
      <c r="U398" s="1154"/>
      <c r="V398" s="1154"/>
      <c r="W398" s="1154"/>
    </row>
    <row r="399" spans="3:23">
      <c r="C399" s="1155"/>
      <c r="D399" s="1155"/>
      <c r="E399" s="1155"/>
      <c r="F399" s="1155"/>
      <c r="G399" s="1155"/>
      <c r="H399" s="1154"/>
      <c r="I399" s="1154"/>
      <c r="J399" s="1154"/>
      <c r="K399" s="1154"/>
      <c r="L399" s="1154"/>
      <c r="M399" s="1154"/>
      <c r="N399" s="1154"/>
      <c r="O399" s="1154"/>
      <c r="P399" s="1154"/>
      <c r="Q399" s="1154"/>
      <c r="R399" s="1154"/>
      <c r="S399" s="1154"/>
      <c r="T399" s="1154"/>
      <c r="U399" s="1154"/>
      <c r="V399" s="1154"/>
      <c r="W399" s="1154"/>
    </row>
    <row r="400" spans="3:23">
      <c r="C400" s="1155"/>
      <c r="D400" s="1155"/>
      <c r="E400" s="1155"/>
      <c r="F400" s="1155"/>
      <c r="G400" s="1155"/>
      <c r="H400" s="1154"/>
      <c r="I400" s="1154"/>
      <c r="J400" s="1154"/>
      <c r="K400" s="1154"/>
      <c r="L400" s="1154"/>
      <c r="M400" s="1154"/>
      <c r="N400" s="1154"/>
      <c r="O400" s="1154"/>
      <c r="P400" s="1154"/>
      <c r="Q400" s="1154"/>
      <c r="R400" s="1154"/>
      <c r="S400" s="1154"/>
      <c r="T400" s="1154"/>
      <c r="U400" s="1154"/>
      <c r="V400" s="1154"/>
      <c r="W400" s="1154"/>
    </row>
    <row r="401" spans="3:23">
      <c r="C401" s="1155"/>
      <c r="D401" s="1155"/>
      <c r="E401" s="1155"/>
      <c r="F401" s="1155"/>
      <c r="G401" s="1155"/>
      <c r="H401" s="1154"/>
      <c r="I401" s="1154"/>
      <c r="J401" s="1154"/>
      <c r="K401" s="1154"/>
      <c r="L401" s="1154"/>
      <c r="M401" s="1154"/>
      <c r="N401" s="1154"/>
      <c r="O401" s="1154"/>
      <c r="P401" s="1154"/>
      <c r="Q401" s="1154"/>
      <c r="R401" s="1154"/>
      <c r="S401" s="1154"/>
      <c r="T401" s="1154"/>
      <c r="U401" s="1154"/>
      <c r="V401" s="1154"/>
      <c r="W401" s="1154"/>
    </row>
    <row r="402" spans="3:23">
      <c r="C402" s="1155"/>
      <c r="D402" s="1155"/>
      <c r="E402" s="1155"/>
      <c r="F402" s="1155"/>
      <c r="G402" s="1155"/>
      <c r="H402" s="1154"/>
      <c r="I402" s="1154"/>
      <c r="J402" s="1154"/>
      <c r="K402" s="1154"/>
      <c r="L402" s="1154"/>
      <c r="M402" s="1154"/>
      <c r="N402" s="1154"/>
      <c r="O402" s="1154"/>
      <c r="P402" s="1154"/>
      <c r="Q402" s="1154"/>
      <c r="R402" s="1154"/>
      <c r="S402" s="1154"/>
      <c r="T402" s="1154"/>
      <c r="U402" s="1154"/>
      <c r="V402" s="1154"/>
      <c r="W402" s="1154"/>
    </row>
    <row r="403" spans="3:23">
      <c r="C403" s="1155"/>
      <c r="D403" s="1155"/>
      <c r="E403" s="1155"/>
      <c r="F403" s="1155"/>
      <c r="G403" s="1155"/>
      <c r="H403" s="1154"/>
      <c r="I403" s="1154"/>
      <c r="J403" s="1154"/>
      <c r="K403" s="1154"/>
      <c r="L403" s="1154"/>
      <c r="M403" s="1154"/>
      <c r="N403" s="1154"/>
      <c r="O403" s="1154"/>
      <c r="P403" s="1154"/>
      <c r="Q403" s="1154"/>
      <c r="R403" s="1154"/>
      <c r="S403" s="1154"/>
      <c r="T403" s="1154"/>
      <c r="U403" s="1154"/>
      <c r="V403" s="1154"/>
      <c r="W403" s="1154"/>
    </row>
    <row r="404" spans="3:23">
      <c r="C404" s="1155"/>
      <c r="D404" s="1155"/>
      <c r="E404" s="1155"/>
      <c r="F404" s="1155"/>
      <c r="G404" s="1155"/>
      <c r="H404" s="1154"/>
      <c r="I404" s="1154"/>
      <c r="J404" s="1154"/>
      <c r="K404" s="1154"/>
      <c r="L404" s="1154"/>
      <c r="M404" s="1154"/>
      <c r="N404" s="1154"/>
      <c r="O404" s="1154"/>
      <c r="P404" s="1154"/>
      <c r="Q404" s="1154"/>
      <c r="R404" s="1154"/>
      <c r="S404" s="1154"/>
      <c r="T404" s="1154"/>
      <c r="U404" s="1154"/>
      <c r="V404" s="1154"/>
      <c r="W404" s="1154"/>
    </row>
    <row r="405" spans="3:23">
      <c r="C405" s="1155"/>
      <c r="D405" s="1155"/>
      <c r="E405" s="1155"/>
      <c r="F405" s="1155"/>
      <c r="G405" s="1155"/>
      <c r="H405" s="1154"/>
      <c r="I405" s="1154"/>
      <c r="J405" s="1154"/>
      <c r="K405" s="1154"/>
      <c r="L405" s="1154"/>
      <c r="M405" s="1154"/>
      <c r="N405" s="1154"/>
      <c r="O405" s="1154"/>
      <c r="P405" s="1154"/>
      <c r="Q405" s="1154"/>
      <c r="R405" s="1154"/>
      <c r="S405" s="1154"/>
      <c r="T405" s="1154"/>
      <c r="U405" s="1154"/>
      <c r="V405" s="1154"/>
      <c r="W405" s="1154"/>
    </row>
    <row r="406" spans="3:23">
      <c r="C406" s="1155"/>
      <c r="D406" s="1155"/>
      <c r="E406" s="1155"/>
      <c r="F406" s="1155"/>
      <c r="G406" s="1155"/>
      <c r="H406" s="1154"/>
      <c r="I406" s="1154"/>
      <c r="J406" s="1154"/>
      <c r="K406" s="1154"/>
      <c r="L406" s="1154"/>
      <c r="M406" s="1154"/>
      <c r="N406" s="1154"/>
      <c r="O406" s="1154"/>
      <c r="P406" s="1154"/>
      <c r="Q406" s="1154"/>
      <c r="R406" s="1154"/>
      <c r="S406" s="1154"/>
      <c r="T406" s="1154"/>
      <c r="U406" s="1154"/>
      <c r="V406" s="1154"/>
      <c r="W406" s="1154"/>
    </row>
    <row r="407" spans="3:23">
      <c r="C407" s="1155"/>
      <c r="D407" s="1155"/>
      <c r="E407" s="1155"/>
      <c r="F407" s="1155"/>
      <c r="G407" s="1155"/>
      <c r="H407" s="1154"/>
      <c r="I407" s="1154"/>
      <c r="J407" s="1154"/>
      <c r="K407" s="1154"/>
      <c r="L407" s="1154"/>
      <c r="M407" s="1154"/>
      <c r="N407" s="1154"/>
      <c r="O407" s="1154"/>
      <c r="P407" s="1154"/>
      <c r="Q407" s="1154"/>
      <c r="R407" s="1154"/>
      <c r="S407" s="1154"/>
      <c r="T407" s="1154"/>
      <c r="U407" s="1154"/>
      <c r="V407" s="1154"/>
      <c r="W407" s="1154"/>
    </row>
    <row r="408" spans="3:23">
      <c r="C408" s="1155"/>
      <c r="D408" s="1155"/>
      <c r="E408" s="1155"/>
      <c r="F408" s="1155"/>
      <c r="G408" s="1155"/>
      <c r="H408" s="1154"/>
      <c r="I408" s="1154"/>
      <c r="J408" s="1154"/>
      <c r="K408" s="1154"/>
      <c r="L408" s="1154"/>
      <c r="M408" s="1154"/>
      <c r="N408" s="1154"/>
      <c r="O408" s="1154"/>
      <c r="P408" s="1154"/>
      <c r="Q408" s="1154"/>
      <c r="R408" s="1154"/>
      <c r="S408" s="1154"/>
      <c r="T408" s="1154"/>
      <c r="U408" s="1154"/>
      <c r="V408" s="1154"/>
      <c r="W408" s="1154"/>
    </row>
    <row r="409" spans="3:23">
      <c r="C409" s="1155"/>
      <c r="D409" s="1155"/>
      <c r="E409" s="1155"/>
      <c r="F409" s="1155"/>
      <c r="G409" s="1155"/>
      <c r="H409" s="1154"/>
      <c r="I409" s="1154"/>
      <c r="J409" s="1154"/>
      <c r="K409" s="1154"/>
      <c r="L409" s="1154"/>
      <c r="M409" s="1154"/>
      <c r="N409" s="1154"/>
      <c r="O409" s="1154"/>
      <c r="P409" s="1154"/>
      <c r="Q409" s="1154"/>
      <c r="R409" s="1154"/>
      <c r="S409" s="1154"/>
      <c r="T409" s="1154"/>
      <c r="U409" s="1154"/>
      <c r="V409" s="1154"/>
      <c r="W409" s="1154"/>
    </row>
    <row r="410" spans="3:23">
      <c r="C410" s="1155"/>
      <c r="D410" s="1155"/>
      <c r="E410" s="1155"/>
      <c r="F410" s="1155"/>
      <c r="G410" s="1155"/>
      <c r="H410" s="1154"/>
      <c r="I410" s="1154"/>
      <c r="J410" s="1154"/>
      <c r="K410" s="1154"/>
      <c r="L410" s="1154"/>
      <c r="M410" s="1154"/>
      <c r="N410" s="1154"/>
      <c r="O410" s="1154"/>
      <c r="P410" s="1154"/>
      <c r="Q410" s="1154"/>
      <c r="R410" s="1154"/>
      <c r="S410" s="1154"/>
      <c r="T410" s="1154"/>
      <c r="U410" s="1154"/>
      <c r="V410" s="1154"/>
      <c r="W410" s="1154"/>
    </row>
    <row r="411" spans="3:23">
      <c r="C411" s="1155"/>
      <c r="D411" s="1155"/>
      <c r="E411" s="1155"/>
      <c r="F411" s="1155"/>
      <c r="G411" s="1155"/>
      <c r="H411" s="1154"/>
      <c r="I411" s="1154"/>
      <c r="J411" s="1154"/>
      <c r="K411" s="1154"/>
      <c r="L411" s="1154"/>
      <c r="M411" s="1154"/>
      <c r="N411" s="1154"/>
      <c r="O411" s="1154"/>
      <c r="P411" s="1154"/>
      <c r="Q411" s="1154"/>
      <c r="R411" s="1154"/>
      <c r="S411" s="1154"/>
      <c r="T411" s="1154"/>
      <c r="U411" s="1154"/>
      <c r="V411" s="1154"/>
      <c r="W411" s="1154"/>
    </row>
    <row r="412" spans="3:23">
      <c r="C412" s="1155"/>
      <c r="D412" s="1155"/>
      <c r="E412" s="1155"/>
      <c r="F412" s="1155"/>
      <c r="G412" s="1155"/>
      <c r="H412" s="1154"/>
      <c r="I412" s="1154"/>
      <c r="J412" s="1154"/>
      <c r="K412" s="1154"/>
      <c r="L412" s="1154"/>
      <c r="M412" s="1154"/>
      <c r="N412" s="1154"/>
      <c r="O412" s="1154"/>
      <c r="P412" s="1154"/>
      <c r="Q412" s="1154"/>
      <c r="R412" s="1154"/>
      <c r="S412" s="1154"/>
      <c r="T412" s="1154"/>
      <c r="U412" s="1154"/>
      <c r="V412" s="1154"/>
      <c r="W412" s="1154"/>
    </row>
    <row r="413" spans="3:23">
      <c r="C413" s="1155"/>
      <c r="D413" s="1155"/>
      <c r="E413" s="1155"/>
      <c r="F413" s="1155"/>
      <c r="G413" s="1155"/>
      <c r="H413" s="1154"/>
      <c r="I413" s="1154"/>
      <c r="J413" s="1154"/>
      <c r="K413" s="1154"/>
      <c r="L413" s="1154"/>
      <c r="M413" s="1154"/>
      <c r="N413" s="1154"/>
      <c r="O413" s="1154"/>
      <c r="P413" s="1154"/>
      <c r="Q413" s="1154"/>
      <c r="R413" s="1154"/>
      <c r="S413" s="1154"/>
      <c r="T413" s="1154"/>
      <c r="U413" s="1154"/>
      <c r="V413" s="1154"/>
      <c r="W413" s="1154"/>
    </row>
    <row r="414" spans="3:23">
      <c r="C414" s="1155"/>
      <c r="D414" s="1155"/>
      <c r="E414" s="1155"/>
      <c r="F414" s="1155"/>
      <c r="G414" s="1155"/>
      <c r="H414" s="1154"/>
      <c r="I414" s="1154"/>
      <c r="J414" s="1154"/>
      <c r="K414" s="1154"/>
      <c r="L414" s="1154"/>
      <c r="M414" s="1154"/>
      <c r="N414" s="1154"/>
      <c r="O414" s="1154"/>
      <c r="P414" s="1154"/>
      <c r="Q414" s="1154"/>
      <c r="R414" s="1154"/>
      <c r="S414" s="1154"/>
      <c r="T414" s="1154"/>
      <c r="U414" s="1154"/>
      <c r="V414" s="1154"/>
      <c r="W414" s="1154"/>
    </row>
    <row r="415" spans="3:23">
      <c r="C415" s="1155"/>
      <c r="D415" s="1155"/>
      <c r="E415" s="1155"/>
      <c r="F415" s="1155"/>
      <c r="G415" s="1155"/>
      <c r="H415" s="1154"/>
      <c r="I415" s="1154"/>
      <c r="J415" s="1154"/>
      <c r="K415" s="1154"/>
      <c r="L415" s="1154"/>
      <c r="M415" s="1154"/>
      <c r="N415" s="1154"/>
      <c r="O415" s="1154"/>
      <c r="P415" s="1154"/>
      <c r="Q415" s="1154"/>
      <c r="R415" s="1154"/>
      <c r="S415" s="1154"/>
      <c r="T415" s="1154"/>
      <c r="U415" s="1154"/>
      <c r="V415" s="1154"/>
      <c r="W415" s="1154"/>
    </row>
    <row r="416" spans="3:23">
      <c r="C416" s="1155"/>
      <c r="D416" s="1155"/>
      <c r="E416" s="1155"/>
      <c r="F416" s="1155"/>
      <c r="G416" s="1155"/>
      <c r="H416" s="1154"/>
      <c r="I416" s="1154"/>
      <c r="J416" s="1154"/>
      <c r="K416" s="1154"/>
      <c r="L416" s="1154"/>
      <c r="M416" s="1154"/>
      <c r="N416" s="1154"/>
      <c r="O416" s="1154"/>
      <c r="P416" s="1154"/>
      <c r="Q416" s="1154"/>
      <c r="R416" s="1154"/>
      <c r="S416" s="1154"/>
      <c r="T416" s="1154"/>
      <c r="U416" s="1154"/>
      <c r="V416" s="1154"/>
      <c r="W416" s="1154"/>
    </row>
    <row r="417" spans="3:23">
      <c r="C417" s="1155"/>
      <c r="D417" s="1155"/>
      <c r="E417" s="1155"/>
      <c r="F417" s="1155"/>
      <c r="G417" s="1155"/>
      <c r="H417" s="1154"/>
      <c r="I417" s="1154"/>
      <c r="J417" s="1154"/>
      <c r="K417" s="1154"/>
      <c r="L417" s="1154"/>
      <c r="M417" s="1154"/>
      <c r="N417" s="1154"/>
      <c r="O417" s="1154"/>
      <c r="P417" s="1154"/>
      <c r="Q417" s="1154"/>
      <c r="R417" s="1154"/>
      <c r="S417" s="1154"/>
      <c r="T417" s="1154"/>
      <c r="U417" s="1154"/>
      <c r="V417" s="1154"/>
      <c r="W417" s="1154"/>
    </row>
    <row r="418" spans="3:23">
      <c r="C418" s="1155"/>
      <c r="D418" s="1155"/>
      <c r="E418" s="1155"/>
      <c r="F418" s="1155"/>
      <c r="G418" s="1155"/>
      <c r="H418" s="1154"/>
      <c r="I418" s="1154"/>
      <c r="J418" s="1154"/>
      <c r="K418" s="1154"/>
      <c r="L418" s="1154"/>
      <c r="M418" s="1154"/>
      <c r="N418" s="1154"/>
      <c r="O418" s="1154"/>
      <c r="P418" s="1154"/>
      <c r="Q418" s="1154"/>
      <c r="R418" s="1154"/>
      <c r="S418" s="1154"/>
      <c r="T418" s="1154"/>
      <c r="U418" s="1154"/>
      <c r="V418" s="1154"/>
      <c r="W418" s="1154"/>
    </row>
    <row r="419" spans="3:23">
      <c r="C419" s="1155"/>
      <c r="D419" s="1155"/>
      <c r="E419" s="1155"/>
      <c r="F419" s="1155"/>
      <c r="G419" s="1155"/>
      <c r="H419" s="1154"/>
      <c r="I419" s="1154"/>
      <c r="J419" s="1154"/>
      <c r="K419" s="1154"/>
      <c r="L419" s="1154"/>
      <c r="M419" s="1154"/>
      <c r="N419" s="1154"/>
      <c r="O419" s="1154"/>
      <c r="P419" s="1154"/>
      <c r="Q419" s="1154"/>
      <c r="R419" s="1154"/>
      <c r="S419" s="1154"/>
      <c r="T419" s="1154"/>
      <c r="U419" s="1154"/>
      <c r="V419" s="1154"/>
      <c r="W419" s="1154"/>
    </row>
    <row r="420" spans="3:23">
      <c r="C420" s="1155"/>
      <c r="D420" s="1155"/>
      <c r="E420" s="1155"/>
      <c r="F420" s="1155"/>
      <c r="G420" s="1155"/>
      <c r="H420" s="1154"/>
      <c r="I420" s="1154"/>
      <c r="J420" s="1154"/>
      <c r="K420" s="1154"/>
      <c r="L420" s="1154"/>
      <c r="M420" s="1154"/>
      <c r="N420" s="1154"/>
      <c r="O420" s="1154"/>
      <c r="P420" s="1154"/>
      <c r="Q420" s="1154"/>
      <c r="R420" s="1154"/>
      <c r="S420" s="1154"/>
      <c r="T420" s="1154"/>
      <c r="U420" s="1154"/>
      <c r="V420" s="1154"/>
      <c r="W420" s="1154"/>
    </row>
    <row r="421" spans="3:23">
      <c r="C421" s="1155"/>
      <c r="D421" s="1155"/>
      <c r="E421" s="1155"/>
      <c r="F421" s="1155"/>
      <c r="G421" s="1155"/>
      <c r="H421" s="1154"/>
      <c r="I421" s="1154"/>
      <c r="J421" s="1154"/>
      <c r="K421" s="1154"/>
      <c r="L421" s="1154"/>
      <c r="M421" s="1154"/>
      <c r="N421" s="1154"/>
      <c r="O421" s="1154"/>
      <c r="P421" s="1154"/>
      <c r="Q421" s="1154"/>
      <c r="R421" s="1154"/>
      <c r="S421" s="1154"/>
      <c r="T421" s="1154"/>
      <c r="U421" s="1154"/>
      <c r="V421" s="1154"/>
      <c r="W421" s="1154"/>
    </row>
    <row r="422" spans="3:23">
      <c r="C422" s="1155"/>
      <c r="D422" s="1155"/>
      <c r="E422" s="1155"/>
      <c r="F422" s="1155"/>
      <c r="G422" s="1155"/>
      <c r="H422" s="1154"/>
      <c r="I422" s="1154"/>
      <c r="J422" s="1154"/>
      <c r="K422" s="1154"/>
      <c r="L422" s="1154"/>
      <c r="M422" s="1154"/>
      <c r="N422" s="1154"/>
      <c r="O422" s="1154"/>
      <c r="P422" s="1154"/>
      <c r="Q422" s="1154"/>
      <c r="R422" s="1154"/>
      <c r="S422" s="1154"/>
      <c r="T422" s="1154"/>
      <c r="U422" s="1154"/>
      <c r="V422" s="1154"/>
      <c r="W422" s="1154"/>
    </row>
    <row r="423" spans="3:23">
      <c r="C423" s="1155"/>
      <c r="D423" s="1155"/>
      <c r="E423" s="1155"/>
      <c r="F423" s="1155"/>
      <c r="G423" s="1155"/>
      <c r="H423" s="1154"/>
      <c r="I423" s="1154"/>
      <c r="J423" s="1154"/>
      <c r="K423" s="1154"/>
      <c r="L423" s="1154"/>
      <c r="M423" s="1154"/>
      <c r="N423" s="1154"/>
      <c r="O423" s="1154"/>
      <c r="P423" s="1154"/>
      <c r="Q423" s="1154"/>
      <c r="R423" s="1154"/>
      <c r="S423" s="1154"/>
      <c r="T423" s="1154"/>
      <c r="U423" s="1154"/>
      <c r="V423" s="1154"/>
      <c r="W423" s="1154"/>
    </row>
    <row r="424" spans="3:23">
      <c r="C424" s="1155"/>
      <c r="D424" s="1155"/>
      <c r="E424" s="1155"/>
      <c r="F424" s="1155"/>
      <c r="G424" s="1155"/>
      <c r="H424" s="1154"/>
      <c r="I424" s="1154"/>
      <c r="J424" s="1154"/>
      <c r="K424" s="1154"/>
      <c r="L424" s="1154"/>
      <c r="M424" s="1154"/>
      <c r="N424" s="1154"/>
      <c r="O424" s="1154"/>
      <c r="P424" s="1154"/>
      <c r="Q424" s="1154"/>
      <c r="R424" s="1154"/>
      <c r="S424" s="1154"/>
      <c r="T424" s="1154"/>
      <c r="U424" s="1154"/>
      <c r="V424" s="1154"/>
      <c r="W424" s="1154"/>
    </row>
    <row r="425" spans="3:23">
      <c r="C425" s="1155"/>
      <c r="D425" s="1155"/>
      <c r="E425" s="1155"/>
      <c r="F425" s="1155"/>
      <c r="G425" s="1155"/>
      <c r="H425" s="1154"/>
      <c r="I425" s="1154"/>
      <c r="J425" s="1154"/>
      <c r="K425" s="1154"/>
      <c r="L425" s="1154"/>
      <c r="M425" s="1154"/>
      <c r="N425" s="1154"/>
      <c r="O425" s="1154"/>
      <c r="P425" s="1154"/>
      <c r="Q425" s="1154"/>
      <c r="R425" s="1154"/>
      <c r="S425" s="1154"/>
      <c r="T425" s="1154"/>
      <c r="U425" s="1154"/>
      <c r="V425" s="1154"/>
      <c r="W425" s="1154"/>
    </row>
    <row r="426" spans="3:23">
      <c r="C426" s="1155"/>
      <c r="D426" s="1155"/>
      <c r="E426" s="1155"/>
      <c r="F426" s="1155"/>
      <c r="G426" s="1155"/>
      <c r="H426" s="1154"/>
      <c r="I426" s="1154"/>
      <c r="J426" s="1154"/>
      <c r="K426" s="1154"/>
      <c r="L426" s="1154"/>
      <c r="M426" s="1154"/>
      <c r="N426" s="1154"/>
      <c r="O426" s="1154"/>
      <c r="P426" s="1154"/>
      <c r="Q426" s="1154"/>
      <c r="R426" s="1154"/>
      <c r="S426" s="1154"/>
      <c r="T426" s="1154"/>
      <c r="U426" s="1154"/>
      <c r="V426" s="1154"/>
      <c r="W426" s="1154"/>
    </row>
    <row r="427" spans="3:23">
      <c r="C427" s="1155"/>
      <c r="D427" s="1155"/>
      <c r="E427" s="1155"/>
      <c r="F427" s="1155"/>
      <c r="G427" s="1155"/>
      <c r="H427" s="1154"/>
      <c r="I427" s="1154"/>
      <c r="J427" s="1154"/>
      <c r="K427" s="1154"/>
      <c r="L427" s="1154"/>
      <c r="M427" s="1154"/>
      <c r="N427" s="1154"/>
      <c r="O427" s="1154"/>
      <c r="P427" s="1154"/>
      <c r="Q427" s="1154"/>
      <c r="R427" s="1154"/>
      <c r="S427" s="1154"/>
      <c r="T427" s="1154"/>
      <c r="U427" s="1154"/>
      <c r="V427" s="1154"/>
      <c r="W427" s="1154"/>
    </row>
    <row r="428" spans="3:23">
      <c r="C428" s="1155"/>
      <c r="D428" s="1155"/>
      <c r="E428" s="1155"/>
      <c r="F428" s="1155"/>
      <c r="G428" s="1155"/>
      <c r="H428" s="1154"/>
      <c r="I428" s="1154"/>
      <c r="J428" s="1154"/>
      <c r="K428" s="1154"/>
      <c r="L428" s="1154"/>
      <c r="M428" s="1154"/>
      <c r="N428" s="1154"/>
      <c r="O428" s="1154"/>
      <c r="P428" s="1154"/>
      <c r="Q428" s="1154"/>
      <c r="R428" s="1154"/>
      <c r="S428" s="1154"/>
      <c r="T428" s="1154"/>
      <c r="U428" s="1154"/>
      <c r="V428" s="1154"/>
      <c r="W428" s="1154"/>
    </row>
    <row r="429" spans="3:23">
      <c r="C429" s="1155"/>
      <c r="D429" s="1155"/>
      <c r="E429" s="1155"/>
      <c r="F429" s="1155"/>
      <c r="G429" s="1155"/>
      <c r="H429" s="1154"/>
      <c r="I429" s="1154"/>
      <c r="J429" s="1154"/>
      <c r="K429" s="1154"/>
      <c r="L429" s="1154"/>
      <c r="M429" s="1154"/>
      <c r="N429" s="1154"/>
      <c r="O429" s="1154"/>
      <c r="P429" s="1154"/>
      <c r="Q429" s="1154"/>
      <c r="R429" s="1154"/>
      <c r="S429" s="1154"/>
      <c r="T429" s="1154"/>
      <c r="U429" s="1154"/>
      <c r="V429" s="1154"/>
      <c r="W429" s="1154"/>
    </row>
    <row r="430" spans="3:23">
      <c r="C430" s="1155"/>
      <c r="D430" s="1155"/>
      <c r="E430" s="1155"/>
      <c r="F430" s="1155"/>
      <c r="G430" s="1155"/>
      <c r="H430" s="1154"/>
      <c r="I430" s="1154"/>
      <c r="J430" s="1154"/>
      <c r="K430" s="1154"/>
      <c r="L430" s="1154"/>
      <c r="M430" s="1154"/>
      <c r="N430" s="1154"/>
      <c r="O430" s="1154"/>
      <c r="P430" s="1154"/>
      <c r="Q430" s="1154"/>
      <c r="R430" s="1154"/>
      <c r="S430" s="1154"/>
      <c r="T430" s="1154"/>
      <c r="U430" s="1154"/>
      <c r="V430" s="1154"/>
      <c r="W430" s="1154"/>
    </row>
    <row r="431" spans="3:23">
      <c r="C431" s="1155"/>
      <c r="D431" s="1155"/>
      <c r="E431" s="1155"/>
      <c r="F431" s="1155"/>
      <c r="G431" s="1155"/>
      <c r="H431" s="1154"/>
      <c r="I431" s="1154"/>
      <c r="J431" s="1154"/>
      <c r="K431" s="1154"/>
      <c r="L431" s="1154"/>
      <c r="M431" s="1154"/>
      <c r="N431" s="1154"/>
      <c r="O431" s="1154"/>
      <c r="P431" s="1154"/>
      <c r="Q431" s="1154"/>
      <c r="R431" s="1154"/>
      <c r="S431" s="1154"/>
      <c r="T431" s="1154"/>
      <c r="U431" s="1154"/>
      <c r="V431" s="1154"/>
      <c r="W431" s="1154"/>
    </row>
  </sheetData>
  <mergeCells count="3">
    <mergeCell ref="B3:G3"/>
    <mergeCell ref="B4:G4"/>
    <mergeCell ref="C6:C7"/>
  </mergeCells>
  <printOptions horizontalCentered="1"/>
  <pageMargins left="0.39370078740157483" right="0.39370078740157483" top="0.19685039370078741" bottom="0.19685039370078741" header="0" footer="0"/>
  <pageSetup paperSize="9" scale="82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A1:HX261"/>
  <sheetViews>
    <sheetView topLeftCell="C3" zoomScale="105" zoomScaleNormal="105" workbookViewId="0">
      <selection activeCell="L12" sqref="L12"/>
    </sheetView>
  </sheetViews>
  <sheetFormatPr baseColWidth="10" defaultColWidth="11.42578125" defaultRowHeight="15"/>
  <cols>
    <col min="1" max="1" width="4.85546875" style="73" customWidth="1"/>
    <col min="2" max="2" width="38.140625" style="587" customWidth="1"/>
    <col min="3" max="3" width="13" style="588" customWidth="1"/>
    <col min="4" max="4" width="12.42578125" style="588" customWidth="1"/>
    <col min="5" max="5" width="10.85546875" style="588" customWidth="1"/>
    <col min="6" max="6" width="11.85546875" style="588" customWidth="1"/>
    <col min="7" max="7" width="9.85546875" style="589" customWidth="1"/>
    <col min="8" max="16384" width="11.42578125" style="74"/>
  </cols>
  <sheetData>
    <row r="1" spans="1:232" hidden="1">
      <c r="C1" s="587"/>
      <c r="E1" s="587"/>
    </row>
    <row r="2" spans="1:232" hidden="1">
      <c r="C2" s="587"/>
      <c r="E2" s="587"/>
    </row>
    <row r="3" spans="1:232">
      <c r="C3" s="587"/>
      <c r="E3" s="587"/>
    </row>
    <row r="4" spans="1:232" ht="28.5" customHeight="1">
      <c r="B4" s="1057" t="s">
        <v>323</v>
      </c>
      <c r="C4" s="1058"/>
      <c r="D4" s="1058"/>
      <c r="E4" s="1058"/>
      <c r="F4" s="1058"/>
      <c r="G4" s="1059"/>
    </row>
    <row r="5" spans="1:232" ht="24" customHeight="1">
      <c r="B5" s="1060" t="s">
        <v>254</v>
      </c>
      <c r="C5" s="1061"/>
      <c r="D5" s="1061"/>
      <c r="E5" s="1061"/>
      <c r="F5" s="1061"/>
      <c r="G5" s="1062"/>
    </row>
    <row r="6" spans="1:232" s="82" customFormat="1" ht="18.75">
      <c r="A6" s="81"/>
      <c r="B6" s="1063" t="s">
        <v>127</v>
      </c>
      <c r="C6" s="1066" t="str">
        <f>'reg1 (2)'!$B$6</f>
        <v>MARZO
2020</v>
      </c>
      <c r="D6" s="1063" t="s">
        <v>196</v>
      </c>
      <c r="E6" s="1070"/>
      <c r="F6" s="1063" t="s">
        <v>129</v>
      </c>
      <c r="G6" s="1070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81"/>
      <c r="EP6" s="81"/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  <c r="FL6" s="81"/>
      <c r="FM6" s="81"/>
      <c r="FN6" s="81"/>
      <c r="FO6" s="81"/>
      <c r="FP6" s="81"/>
      <c r="FQ6" s="81"/>
      <c r="FR6" s="81"/>
      <c r="FS6" s="81"/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81"/>
      <c r="GF6" s="81"/>
      <c r="GG6" s="81"/>
      <c r="GH6" s="81"/>
      <c r="GI6" s="81"/>
      <c r="GJ6" s="81"/>
      <c r="GK6" s="81"/>
      <c r="GL6" s="81"/>
      <c r="GM6" s="81"/>
      <c r="GN6" s="81"/>
      <c r="GO6" s="81"/>
      <c r="GP6" s="81"/>
      <c r="GQ6" s="81"/>
      <c r="GR6" s="81"/>
      <c r="GS6" s="81"/>
      <c r="GT6" s="81"/>
      <c r="GU6" s="81"/>
      <c r="GV6" s="81"/>
      <c r="GW6" s="81"/>
      <c r="GX6" s="81"/>
      <c r="GY6" s="81"/>
      <c r="GZ6" s="81"/>
      <c r="HA6" s="81"/>
      <c r="HB6" s="81"/>
      <c r="HC6" s="81"/>
      <c r="HD6" s="81"/>
      <c r="HE6" s="81"/>
      <c r="HF6" s="81"/>
      <c r="HG6" s="81"/>
      <c r="HH6" s="81"/>
      <c r="HI6" s="81"/>
      <c r="HJ6" s="81"/>
      <c r="HK6" s="81"/>
      <c r="HL6" s="81"/>
      <c r="HM6" s="81"/>
      <c r="HN6" s="81"/>
      <c r="HO6" s="81"/>
      <c r="HP6" s="81"/>
      <c r="HQ6" s="81"/>
      <c r="HR6" s="81"/>
      <c r="HS6" s="81"/>
      <c r="HT6" s="81"/>
      <c r="HU6" s="81"/>
      <c r="HV6" s="81"/>
      <c r="HW6" s="81"/>
      <c r="HX6" s="81"/>
    </row>
    <row r="7" spans="1:232" s="82" customFormat="1" ht="14.45" customHeight="1">
      <c r="A7" s="81"/>
      <c r="B7" s="1064"/>
      <c r="C7" s="1067"/>
      <c r="D7" s="1065"/>
      <c r="E7" s="1071"/>
      <c r="F7" s="1065"/>
      <c r="G7" s="107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81"/>
      <c r="DZ7" s="81"/>
      <c r="EA7" s="81"/>
      <c r="EB7" s="81"/>
      <c r="EC7" s="81"/>
      <c r="ED7" s="81"/>
      <c r="EE7" s="81"/>
      <c r="EF7" s="81"/>
      <c r="EG7" s="81"/>
      <c r="EH7" s="81"/>
      <c r="EI7" s="81"/>
      <c r="EJ7" s="81"/>
      <c r="EK7" s="81"/>
      <c r="EL7" s="81"/>
      <c r="EM7" s="81"/>
      <c r="EN7" s="81"/>
      <c r="EO7" s="81"/>
      <c r="EP7" s="81"/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  <c r="FF7" s="81"/>
      <c r="FG7" s="81"/>
      <c r="FH7" s="81"/>
      <c r="FI7" s="81"/>
      <c r="FJ7" s="81"/>
      <c r="FK7" s="81"/>
      <c r="FL7" s="81"/>
      <c r="FM7" s="81"/>
      <c r="FN7" s="81"/>
      <c r="FO7" s="81"/>
      <c r="FP7" s="81"/>
      <c r="FQ7" s="81"/>
      <c r="FR7" s="81"/>
      <c r="FS7" s="81"/>
      <c r="FT7" s="81"/>
      <c r="FU7" s="81"/>
      <c r="FV7" s="81"/>
      <c r="FW7" s="81"/>
      <c r="FX7" s="81"/>
      <c r="FY7" s="81"/>
      <c r="FZ7" s="81"/>
      <c r="GA7" s="81"/>
      <c r="GB7" s="81"/>
      <c r="GC7" s="81"/>
      <c r="GD7" s="81"/>
      <c r="GE7" s="81"/>
      <c r="GF7" s="81"/>
      <c r="GG7" s="81"/>
      <c r="GH7" s="81"/>
      <c r="GI7" s="81"/>
      <c r="GJ7" s="81"/>
      <c r="GK7" s="81"/>
      <c r="GL7" s="81"/>
      <c r="GM7" s="81"/>
      <c r="GN7" s="81"/>
      <c r="GO7" s="81"/>
      <c r="GP7" s="81"/>
      <c r="GQ7" s="81"/>
      <c r="GR7" s="81"/>
      <c r="GS7" s="81"/>
      <c r="GT7" s="81"/>
      <c r="GU7" s="81"/>
      <c r="GV7" s="81"/>
      <c r="GW7" s="81"/>
      <c r="GX7" s="81"/>
      <c r="GY7" s="81"/>
      <c r="GZ7" s="81"/>
      <c r="HA7" s="81"/>
      <c r="HB7" s="81"/>
      <c r="HC7" s="81"/>
      <c r="HD7" s="81"/>
      <c r="HE7" s="81"/>
      <c r="HF7" s="81"/>
      <c r="HG7" s="81"/>
      <c r="HH7" s="81"/>
      <c r="HI7" s="81"/>
      <c r="HJ7" s="81"/>
      <c r="HK7" s="81"/>
      <c r="HL7" s="81"/>
      <c r="HM7" s="81"/>
      <c r="HN7" s="81"/>
      <c r="HO7" s="81"/>
      <c r="HP7" s="81"/>
      <c r="HQ7" s="81"/>
      <c r="HR7" s="81"/>
      <c r="HS7" s="81"/>
      <c r="HT7" s="81"/>
      <c r="HU7" s="81"/>
      <c r="HV7" s="81"/>
      <c r="HW7" s="81"/>
      <c r="HX7" s="81"/>
    </row>
    <row r="8" spans="1:232" s="82" customFormat="1" ht="28.5" customHeight="1">
      <c r="A8" s="81"/>
      <c r="B8" s="1065"/>
      <c r="C8" s="1068"/>
      <c r="D8" s="590" t="s">
        <v>11</v>
      </c>
      <c r="E8" s="591" t="s">
        <v>8</v>
      </c>
      <c r="F8" s="590" t="s">
        <v>11</v>
      </c>
      <c r="G8" s="591" t="s">
        <v>8</v>
      </c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  <c r="CZ8" s="81"/>
      <c r="DA8" s="81"/>
      <c r="DB8" s="81"/>
      <c r="DC8" s="81"/>
      <c r="DD8" s="81"/>
      <c r="DE8" s="81"/>
      <c r="DF8" s="81"/>
      <c r="DG8" s="81"/>
      <c r="DH8" s="81"/>
      <c r="DI8" s="81"/>
      <c r="DJ8" s="81"/>
      <c r="DK8" s="81"/>
      <c r="DL8" s="81"/>
      <c r="DM8" s="81"/>
      <c r="DN8" s="81"/>
      <c r="DO8" s="81"/>
      <c r="DP8" s="81"/>
      <c r="DQ8" s="81"/>
      <c r="DR8" s="81"/>
      <c r="DS8" s="81"/>
      <c r="DT8" s="81"/>
      <c r="DU8" s="81"/>
      <c r="DV8" s="81"/>
      <c r="DW8" s="81"/>
      <c r="DX8" s="81"/>
      <c r="DY8" s="81"/>
      <c r="DZ8" s="81"/>
      <c r="EA8" s="81"/>
      <c r="EB8" s="81"/>
      <c r="EC8" s="81"/>
      <c r="ED8" s="81"/>
      <c r="EE8" s="81"/>
      <c r="EF8" s="81"/>
      <c r="EG8" s="81"/>
      <c r="EH8" s="81"/>
      <c r="EI8" s="81"/>
      <c r="EJ8" s="81"/>
      <c r="EK8" s="81"/>
      <c r="EL8" s="81"/>
      <c r="EM8" s="81"/>
      <c r="EN8" s="81"/>
      <c r="EO8" s="81"/>
      <c r="EP8" s="81"/>
      <c r="EQ8" s="81"/>
      <c r="ER8" s="81"/>
      <c r="ES8" s="81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81"/>
      <c r="FF8" s="81"/>
      <c r="FG8" s="81"/>
      <c r="FH8" s="81"/>
      <c r="FI8" s="81"/>
      <c r="FJ8" s="81"/>
      <c r="FK8" s="81"/>
      <c r="FL8" s="81"/>
      <c r="FM8" s="81"/>
      <c r="FN8" s="81"/>
      <c r="FO8" s="81"/>
      <c r="FP8" s="81"/>
      <c r="FQ8" s="81"/>
      <c r="FR8" s="81"/>
      <c r="FS8" s="81"/>
      <c r="FT8" s="81"/>
      <c r="FU8" s="81"/>
      <c r="FV8" s="81"/>
      <c r="FW8" s="81"/>
      <c r="FX8" s="81"/>
      <c r="FY8" s="81"/>
      <c r="FZ8" s="81"/>
      <c r="GA8" s="81"/>
      <c r="GB8" s="81"/>
      <c r="GC8" s="81"/>
      <c r="GD8" s="81"/>
      <c r="GE8" s="81"/>
      <c r="GF8" s="81"/>
      <c r="GG8" s="81"/>
      <c r="GH8" s="81"/>
      <c r="GI8" s="81"/>
      <c r="GJ8" s="81"/>
      <c r="GK8" s="81"/>
      <c r="GL8" s="81"/>
      <c r="GM8" s="81"/>
      <c r="GN8" s="81"/>
      <c r="GO8" s="81"/>
      <c r="GP8" s="81"/>
      <c r="GQ8" s="81"/>
      <c r="GR8" s="81"/>
      <c r="GS8" s="81"/>
      <c r="GT8" s="81"/>
      <c r="GU8" s="81"/>
      <c r="GV8" s="81"/>
      <c r="GW8" s="81"/>
      <c r="GX8" s="81"/>
      <c r="GY8" s="81"/>
      <c r="GZ8" s="81"/>
      <c r="HA8" s="81"/>
      <c r="HB8" s="81"/>
      <c r="HC8" s="81"/>
      <c r="HD8" s="81"/>
      <c r="HE8" s="81"/>
      <c r="HF8" s="81"/>
      <c r="HG8" s="81"/>
      <c r="HH8" s="81"/>
      <c r="HI8" s="81"/>
      <c r="HJ8" s="81"/>
      <c r="HK8" s="81"/>
      <c r="HL8" s="81"/>
      <c r="HM8" s="81"/>
      <c r="HN8" s="81"/>
      <c r="HO8" s="81"/>
      <c r="HP8" s="81"/>
      <c r="HQ8" s="81"/>
      <c r="HR8" s="81"/>
      <c r="HS8" s="81"/>
      <c r="HT8" s="81"/>
      <c r="HU8" s="81"/>
      <c r="HV8" s="81"/>
      <c r="HW8" s="81"/>
      <c r="HX8" s="81"/>
    </row>
    <row r="9" spans="1:232" s="83" customFormat="1" ht="27.2" customHeight="1">
      <c r="A9" s="88"/>
      <c r="B9" s="592" t="s">
        <v>130</v>
      </c>
      <c r="C9" s="593">
        <v>265991.181818182</v>
      </c>
      <c r="D9" s="594">
        <v>209.03181818197481</v>
      </c>
      <c r="E9" s="595">
        <v>7.8647801660869376E-4</v>
      </c>
      <c r="F9" s="594">
        <v>169.89610389602603</v>
      </c>
      <c r="G9" s="595">
        <v>6.3913656665803842E-4</v>
      </c>
    </row>
    <row r="10" spans="1:232" s="83" customFormat="1" ht="21.6" customHeight="1">
      <c r="A10" s="88"/>
      <c r="B10" s="592" t="s">
        <v>131</v>
      </c>
      <c r="C10" s="593">
        <v>1583.5</v>
      </c>
      <c r="D10" s="594">
        <v>12.400000000000091</v>
      </c>
      <c r="E10" s="595">
        <v>7.8925593533194505E-3</v>
      </c>
      <c r="F10" s="594">
        <v>42.785714285709901</v>
      </c>
      <c r="G10" s="595">
        <v>2.7770050996751783E-2</v>
      </c>
    </row>
    <row r="11" spans="1:232" s="83" customFormat="1" ht="24.2" customHeight="1">
      <c r="A11" s="88"/>
      <c r="B11" s="592" t="s">
        <v>132</v>
      </c>
      <c r="C11" s="593">
        <v>214051.363636364</v>
      </c>
      <c r="D11" s="594">
        <v>-374.03636363599799</v>
      </c>
      <c r="E11" s="595">
        <v>-1.7443659362930131E-3</v>
      </c>
      <c r="F11" s="594">
        <v>-9843.2077922070166</v>
      </c>
      <c r="G11" s="595">
        <v>-4.3963583973483211E-2</v>
      </c>
    </row>
    <row r="12" spans="1:232" s="83" customFormat="1" ht="30.95" customHeight="1">
      <c r="A12" s="88"/>
      <c r="B12" s="592" t="s">
        <v>133</v>
      </c>
      <c r="C12" s="593">
        <v>1658.95454545455</v>
      </c>
      <c r="D12" s="594">
        <v>6.1545454545500888</v>
      </c>
      <c r="E12" s="595">
        <v>3.7237085276804471E-3</v>
      </c>
      <c r="F12" s="594">
        <v>78.573593073600023</v>
      </c>
      <c r="G12" s="595">
        <v>4.9718134703676142E-2</v>
      </c>
    </row>
    <row r="13" spans="1:232" s="83" customFormat="1" ht="42" customHeight="1">
      <c r="A13" s="88"/>
      <c r="B13" s="592" t="s">
        <v>134</v>
      </c>
      <c r="C13" s="593">
        <v>2430.04545454545</v>
      </c>
      <c r="D13" s="594">
        <v>-5.5545454545499524</v>
      </c>
      <c r="E13" s="595">
        <v>-2.2805655503982392E-3</v>
      </c>
      <c r="F13" s="594">
        <v>3.664502164499936</v>
      </c>
      <c r="G13" s="595">
        <v>1.5102748646720343E-3</v>
      </c>
    </row>
    <row r="14" spans="1:232" s="83" customFormat="1" ht="22.7" customHeight="1">
      <c r="A14" s="88"/>
      <c r="B14" s="592" t="s">
        <v>84</v>
      </c>
      <c r="C14" s="593">
        <v>384174.818181818</v>
      </c>
      <c r="D14" s="594">
        <v>783.11818181799026</v>
      </c>
      <c r="E14" s="595">
        <v>2.0426059870830571E-3</v>
      </c>
      <c r="F14" s="594">
        <v>4109.2943722939817</v>
      </c>
      <c r="G14" s="595">
        <v>1.0812068222092686E-2</v>
      </c>
    </row>
    <row r="15" spans="1:232" s="83" customFormat="1" ht="30.95" customHeight="1">
      <c r="A15" s="88"/>
      <c r="B15" s="592" t="s">
        <v>155</v>
      </c>
      <c r="C15" s="593">
        <v>768791.5</v>
      </c>
      <c r="D15" s="594">
        <v>-3324.25</v>
      </c>
      <c r="E15" s="595">
        <v>-4.3053777882396949E-3</v>
      </c>
      <c r="F15" s="594">
        <v>-15291.833333333954</v>
      </c>
      <c r="G15" s="595">
        <v>-1.9502816452333649E-2</v>
      </c>
    </row>
    <row r="16" spans="1:232" s="83" customFormat="1" ht="22.7" customHeight="1">
      <c r="A16" s="88"/>
      <c r="B16" s="592" t="s">
        <v>135</v>
      </c>
      <c r="C16" s="593">
        <v>205395.772727273</v>
      </c>
      <c r="D16" s="594">
        <v>350.27272727299714</v>
      </c>
      <c r="E16" s="595">
        <v>1.7082682978801778E-3</v>
      </c>
      <c r="F16" s="594">
        <v>2996.2012987019843</v>
      </c>
      <c r="G16" s="595">
        <v>1.4803397445727118E-2</v>
      </c>
    </row>
    <row r="17" spans="1:7" s="83" customFormat="1" ht="20.85" customHeight="1">
      <c r="A17" s="88"/>
      <c r="B17" s="592" t="s">
        <v>136</v>
      </c>
      <c r="C17" s="593">
        <v>318530.181818182</v>
      </c>
      <c r="D17" s="594">
        <v>-1539.0181818180135</v>
      </c>
      <c r="E17" s="595">
        <v>-4.8083920034105443E-3</v>
      </c>
      <c r="F17" s="594">
        <v>-1686.5324675320298</v>
      </c>
      <c r="G17" s="595">
        <v>-5.2668470829015934E-3</v>
      </c>
    </row>
    <row r="18" spans="1:7" s="83" customFormat="1" ht="26.25" customHeight="1">
      <c r="A18" s="88"/>
      <c r="B18" s="592" t="s">
        <v>137</v>
      </c>
      <c r="C18" s="593">
        <v>66343.272727272706</v>
      </c>
      <c r="D18" s="594">
        <v>95.372727272711927</v>
      </c>
      <c r="E18" s="595">
        <v>1.4396339698723448E-3</v>
      </c>
      <c r="F18" s="594">
        <v>1356.796536796508</v>
      </c>
      <c r="G18" s="595">
        <v>2.0878136749863385E-2</v>
      </c>
    </row>
    <row r="19" spans="1:7" s="83" customFormat="1" ht="21.95" customHeight="1">
      <c r="A19" s="88"/>
      <c r="B19" s="592" t="s">
        <v>146</v>
      </c>
      <c r="C19" s="593">
        <v>59868.9545454545</v>
      </c>
      <c r="D19" s="594">
        <v>28.804545454499021</v>
      </c>
      <c r="E19" s="595">
        <v>4.8135817598216057E-4</v>
      </c>
      <c r="F19" s="594">
        <v>-129.71212121220015</v>
      </c>
      <c r="G19" s="595">
        <v>-2.1619167294639752E-3</v>
      </c>
    </row>
    <row r="20" spans="1:7" s="83" customFormat="1" ht="21.95" customHeight="1">
      <c r="A20" s="88"/>
      <c r="B20" s="592" t="s">
        <v>138</v>
      </c>
      <c r="C20" s="593">
        <v>48770.227272727301</v>
      </c>
      <c r="D20" s="594">
        <v>75.627272727302625</v>
      </c>
      <c r="E20" s="595">
        <v>1.553093622851387E-3</v>
      </c>
      <c r="F20" s="594">
        <v>1772.1320346321008</v>
      </c>
      <c r="G20" s="595">
        <v>3.7706465031282166E-2</v>
      </c>
    </row>
    <row r="21" spans="1:7" s="83" customFormat="1" ht="30.95" customHeight="1">
      <c r="A21" s="88"/>
      <c r="B21" s="592" t="s">
        <v>147</v>
      </c>
      <c r="C21" s="593">
        <v>290745.727272727</v>
      </c>
      <c r="D21" s="594">
        <v>56.177272727014497</v>
      </c>
      <c r="E21" s="595">
        <v>1.9325521927782141E-4</v>
      </c>
      <c r="F21" s="594">
        <v>4519.870129870018</v>
      </c>
      <c r="G21" s="595">
        <v>1.5791271183491107E-2</v>
      </c>
    </row>
    <row r="22" spans="1:7" s="83" customFormat="1" ht="30.95" customHeight="1">
      <c r="A22" s="88"/>
      <c r="B22" s="592" t="s">
        <v>148</v>
      </c>
      <c r="C22" s="593">
        <v>131923.727272727</v>
      </c>
      <c r="D22" s="594">
        <v>30.327272727008676</v>
      </c>
      <c r="E22" s="595">
        <v>2.2993775827306884E-4</v>
      </c>
      <c r="F22" s="594">
        <v>1266.5367965370096</v>
      </c>
      <c r="G22" s="595">
        <v>9.6935866439575857E-3</v>
      </c>
    </row>
    <row r="23" spans="1:7" s="83" customFormat="1" ht="30.95" customHeight="1">
      <c r="A23" s="88"/>
      <c r="B23" s="592" t="s">
        <v>149</v>
      </c>
      <c r="C23" s="593">
        <v>1189.5909090909099</v>
      </c>
      <c r="D23" s="594">
        <v>-10.559090909090173</v>
      </c>
      <c r="E23" s="595">
        <v>-8.7981426564097687E-3</v>
      </c>
      <c r="F23" s="594">
        <v>99.448051948049851</v>
      </c>
      <c r="G23" s="595">
        <v>9.1224788839778137E-2</v>
      </c>
    </row>
    <row r="24" spans="1:7" s="83" customFormat="1" ht="22.7" customHeight="1">
      <c r="A24" s="88"/>
      <c r="B24" s="592" t="s">
        <v>139</v>
      </c>
      <c r="C24" s="593">
        <v>93549.545454545398</v>
      </c>
      <c r="D24" s="594">
        <v>-509.35454545459652</v>
      </c>
      <c r="E24" s="595">
        <v>-5.4152721906656209E-3</v>
      </c>
      <c r="F24" s="594">
        <v>1331.878787878697</v>
      </c>
      <c r="G24" s="595">
        <v>1.4442772583836305E-2</v>
      </c>
    </row>
    <row r="25" spans="1:7" s="83" customFormat="1" ht="23.85" customHeight="1">
      <c r="A25" s="88"/>
      <c r="B25" s="592" t="s">
        <v>150</v>
      </c>
      <c r="C25" s="593">
        <v>117296.363636364</v>
      </c>
      <c r="D25" s="594">
        <v>-182.48636363600963</v>
      </c>
      <c r="E25" s="595">
        <v>-1.5533550391071405E-3</v>
      </c>
      <c r="F25" s="594">
        <v>3055.7445887450012</v>
      </c>
      <c r="G25" s="595">
        <v>2.6748319592624803E-2</v>
      </c>
    </row>
    <row r="26" spans="1:7" s="83" customFormat="1" ht="30.95" customHeight="1">
      <c r="A26" s="88"/>
      <c r="B26" s="592" t="s">
        <v>151</v>
      </c>
      <c r="C26" s="593">
        <v>70688.4545454545</v>
      </c>
      <c r="D26" s="594">
        <v>-364.4454545454937</v>
      </c>
      <c r="E26" s="595">
        <v>-5.1292129462061631E-3</v>
      </c>
      <c r="F26" s="594">
        <v>1690.3593073593074</v>
      </c>
      <c r="G26" s="595">
        <v>2.4498637267105661E-2</v>
      </c>
    </row>
    <row r="27" spans="1:7" s="83" customFormat="1" ht="24.95" customHeight="1">
      <c r="A27" s="88"/>
      <c r="B27" s="592" t="s">
        <v>140</v>
      </c>
      <c r="C27" s="593">
        <v>208900.5</v>
      </c>
      <c r="D27" s="594">
        <v>-712.79999999998836</v>
      </c>
      <c r="E27" s="595">
        <v>-3.4005475797574958E-3</v>
      </c>
      <c r="F27" s="594">
        <v>2885.4523809519887</v>
      </c>
      <c r="G27" s="595">
        <v>1.4006027298974821E-2</v>
      </c>
    </row>
    <row r="28" spans="1:7" s="83" customFormat="1" ht="47.25" customHeight="1">
      <c r="A28" s="88"/>
      <c r="B28" s="592" t="s">
        <v>141</v>
      </c>
      <c r="C28" s="593">
        <v>363.04545454545502</v>
      </c>
      <c r="D28" s="594">
        <v>0.59545454545502707</v>
      </c>
      <c r="E28" s="595">
        <v>1.6428598301974073E-3</v>
      </c>
      <c r="F28" s="594">
        <v>4.2835497835500291</v>
      </c>
      <c r="G28" s="595">
        <v>1.1939812245095549E-2</v>
      </c>
    </row>
    <row r="29" spans="1:7" s="83" customFormat="1" ht="27.2" customHeight="1">
      <c r="A29" s="88"/>
      <c r="B29" s="592" t="s">
        <v>142</v>
      </c>
      <c r="C29" s="593">
        <v>269.81818181818198</v>
      </c>
      <c r="D29" s="594">
        <v>-5.2318181818180278</v>
      </c>
      <c r="E29" s="595">
        <v>-1.9021334963890357E-2</v>
      </c>
      <c r="F29" s="594">
        <v>6.8181818181819835</v>
      </c>
      <c r="G29" s="595">
        <v>2.592464569650943E-2</v>
      </c>
    </row>
    <row r="30" spans="1:7" s="84" customFormat="1" ht="20.100000000000001" customHeight="1">
      <c r="B30" s="596" t="s">
        <v>12</v>
      </c>
      <c r="C30" s="597">
        <v>3252516.5454545398</v>
      </c>
      <c r="D30" s="597">
        <v>-5379.8545454600826</v>
      </c>
      <c r="E30" s="598">
        <v>-1.6513276927591081E-3</v>
      </c>
      <c r="F30" s="597">
        <v>-1561.5445454600267</v>
      </c>
      <c r="G30" s="598">
        <v>-4.7987310146579976E-4</v>
      </c>
    </row>
    <row r="31" spans="1:7" s="76" customFormat="1" ht="17.25" customHeight="1">
      <c r="A31" s="75"/>
      <c r="B31" s="599"/>
      <c r="C31" s="600"/>
      <c r="D31" s="600"/>
      <c r="E31" s="600"/>
      <c r="F31" s="600"/>
      <c r="G31" s="589"/>
    </row>
    <row r="32" spans="1:7">
      <c r="C32" s="601">
        <f>'reg1 (2)'!B12-C30</f>
        <v>0</v>
      </c>
      <c r="D32" s="601">
        <f>'reg1 (2)'!C12-D30</f>
        <v>2.3283064365386963E-9</v>
      </c>
      <c r="E32" s="598">
        <f>'reg1 (2)'!D12-E30</f>
        <v>7.7715611723760958E-16</v>
      </c>
      <c r="F32" s="602">
        <f>'reg1 (2)'!E12-F30</f>
        <v>2.3283064365386963E-9</v>
      </c>
      <c r="G32" s="598">
        <f>'reg1 (2)'!F12-G30</f>
        <v>7.7715611723760958E-16</v>
      </c>
    </row>
    <row r="33" spans="2:7">
      <c r="C33" s="774">
        <f>SUM(C9:C29)</f>
        <v>3252516.5454545468</v>
      </c>
      <c r="D33" s="603">
        <f>SUM(D9:D29)-D30</f>
        <v>6.0290403780527413E-9</v>
      </c>
      <c r="F33" s="603">
        <f>SUM(F9:F29)-F30</f>
        <v>-5.2380889605956327E-3</v>
      </c>
    </row>
    <row r="34" spans="2:7">
      <c r="C34" s="774">
        <f>'reg1 (2)'!B12</f>
        <v>3252516.5454545422</v>
      </c>
      <c r="D34" s="774">
        <f>'reg1 (2)'!C12</f>
        <v>-5379.8545454577543</v>
      </c>
      <c r="E34" s="775">
        <f>'reg1 (2)'!D12</f>
        <v>-1.6513276927583309E-3</v>
      </c>
      <c r="F34" s="774">
        <f>'reg1 (2)'!E12</f>
        <v>-1561.5445454576984</v>
      </c>
      <c r="G34" s="775">
        <f>'reg1 (2)'!F12</f>
        <v>-4.798731014650226E-4</v>
      </c>
    </row>
    <row r="35" spans="2:7">
      <c r="B35"/>
      <c r="C35" s="601"/>
      <c r="D35" s="601">
        <f>D34-D30</f>
        <v>2.3283064365386963E-9</v>
      </c>
      <c r="E35" s="601">
        <f>E34-E30</f>
        <v>7.7715611723760958E-16</v>
      </c>
      <c r="F35" s="601">
        <f>F34-F30</f>
        <v>2.3283064365386963E-9</v>
      </c>
      <c r="G35" s="601">
        <f>G34-G30</f>
        <v>7.7715611723760958E-16</v>
      </c>
    </row>
    <row r="36" spans="2:7">
      <c r="B36" s="753"/>
      <c r="D36" s="587"/>
      <c r="E36" s="587"/>
      <c r="F36" s="752"/>
      <c r="G36" s="752"/>
    </row>
    <row r="37" spans="2:7">
      <c r="B37" s="753"/>
      <c r="E37" s="601"/>
      <c r="G37" s="601"/>
    </row>
    <row r="38" spans="2:7">
      <c r="B38" s="753"/>
      <c r="D38" s="601"/>
      <c r="G38" s="588"/>
    </row>
    <row r="48" spans="2:7">
      <c r="D48" s="284"/>
    </row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2" spans="1:2" hidden="1"/>
    <row r="163" spans="1:2" hidden="1"/>
    <row r="164" spans="1:2" hidden="1"/>
    <row r="165" spans="1:2" hidden="1"/>
    <row r="166" spans="1:2" hidden="1"/>
    <row r="167" spans="1:2" hidden="1"/>
    <row r="168" spans="1:2" hidden="1"/>
    <row r="169" spans="1:2" hidden="1"/>
    <row r="170" spans="1:2" hidden="1"/>
    <row r="171" spans="1:2" hidden="1"/>
    <row r="172" spans="1:2" hidden="1"/>
    <row r="173" spans="1:2" hidden="1"/>
    <row r="174" spans="1:2">
      <c r="A174" s="73">
        <v>42005</v>
      </c>
      <c r="B174" s="587">
        <v>2015</v>
      </c>
    </row>
    <row r="175" spans="1:2" hidden="1">
      <c r="A175" s="760">
        <v>42037</v>
      </c>
      <c r="B175" s="587">
        <v>2015</v>
      </c>
    </row>
    <row r="176" spans="1:2" hidden="1">
      <c r="A176" s="73">
        <v>42006</v>
      </c>
      <c r="B176" s="587">
        <v>2015</v>
      </c>
    </row>
    <row r="177" spans="1:5" hidden="1">
      <c r="A177" s="760">
        <v>42038</v>
      </c>
      <c r="B177" s="587">
        <v>2015</v>
      </c>
    </row>
    <row r="178" spans="1:5" hidden="1">
      <c r="A178" s="73">
        <v>42007</v>
      </c>
      <c r="B178" s="587">
        <v>2015</v>
      </c>
    </row>
    <row r="179" spans="1:5" hidden="1">
      <c r="A179" s="760">
        <v>42039</v>
      </c>
      <c r="B179" s="587">
        <v>2015</v>
      </c>
    </row>
    <row r="180" spans="1:5" hidden="1">
      <c r="A180" s="73">
        <v>42008</v>
      </c>
      <c r="B180" s="587">
        <v>2015</v>
      </c>
    </row>
    <row r="181" spans="1:5" hidden="1">
      <c r="A181" s="760">
        <v>42040</v>
      </c>
      <c r="B181" s="587">
        <v>2015</v>
      </c>
    </row>
    <row r="182" spans="1:5" hidden="1">
      <c r="A182" s="73">
        <v>42009</v>
      </c>
      <c r="B182" s="587">
        <v>2015</v>
      </c>
    </row>
    <row r="183" spans="1:5" hidden="1">
      <c r="A183" s="760">
        <v>42041</v>
      </c>
      <c r="B183" s="587">
        <v>2015</v>
      </c>
    </row>
    <row r="184" spans="1:5" hidden="1">
      <c r="A184" s="73">
        <v>42010</v>
      </c>
      <c r="B184" s="587">
        <v>2015</v>
      </c>
    </row>
    <row r="185" spans="1:5" hidden="1">
      <c r="A185" s="760">
        <v>42042</v>
      </c>
      <c r="B185" s="587">
        <v>2015</v>
      </c>
    </row>
    <row r="186" spans="1:5">
      <c r="E186" s="588">
        <f>G169</f>
        <v>0</v>
      </c>
    </row>
    <row r="187" spans="1:5">
      <c r="E187" s="588">
        <f>extranjeros!I169</f>
        <v>2086399.8</v>
      </c>
    </row>
    <row r="190" spans="1:5">
      <c r="C190" s="588">
        <f>D169</f>
        <v>0</v>
      </c>
    </row>
    <row r="191" spans="1:5">
      <c r="C191" s="588">
        <f>F169</f>
        <v>0</v>
      </c>
    </row>
    <row r="235" spans="3:7">
      <c r="C235" s="587"/>
      <c r="D235" s="587"/>
      <c r="E235" s="587"/>
      <c r="F235" s="587"/>
      <c r="G235" s="986"/>
    </row>
    <row r="248" spans="3:7">
      <c r="C248" s="587"/>
      <c r="D248" s="587"/>
      <c r="E248" s="587"/>
      <c r="F248" s="587"/>
      <c r="G248" s="986"/>
    </row>
    <row r="261" spans="3:7">
      <c r="C261" s="587"/>
      <c r="D261" s="587"/>
      <c r="E261" s="587"/>
      <c r="F261" s="587"/>
      <c r="G261" s="986"/>
    </row>
  </sheetData>
  <mergeCells count="6">
    <mergeCell ref="F6:G7"/>
    <mergeCell ref="B4:G4"/>
    <mergeCell ref="B6:B8"/>
    <mergeCell ref="D6:E7"/>
    <mergeCell ref="C6:C8"/>
    <mergeCell ref="B5:G5"/>
  </mergeCells>
  <phoneticPr fontId="16" type="noConversion"/>
  <conditionalFormatting sqref="C33">
    <cfRule type="cellIs" dxfId="2" priority="3" operator="equal">
      <formula>C30</formula>
    </cfRule>
  </conditionalFormatting>
  <conditionalFormatting sqref="C34">
    <cfRule type="cellIs" dxfId="1" priority="2" operator="equal">
      <formula>C30</formula>
    </cfRule>
  </conditionalFormatting>
  <conditionalFormatting sqref="D33">
    <cfRule type="cellIs" dxfId="0" priority="1" operator="equal">
      <formula>$D$33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fitToPage="1"/>
  </sheetPr>
  <dimension ref="A1:P360"/>
  <sheetViews>
    <sheetView topLeftCell="A252" zoomScaleNormal="100" workbookViewId="0">
      <selection activeCell="B262" sqref="B15:G262"/>
    </sheetView>
  </sheetViews>
  <sheetFormatPr baseColWidth="10" defaultColWidth="11.5703125" defaultRowHeight="12.75"/>
  <cols>
    <col min="2" max="2" width="17.7109375" style="464" customWidth="1"/>
    <col min="3" max="3" width="17" style="463" customWidth="1"/>
    <col min="4" max="4" width="20.42578125" style="463" customWidth="1"/>
    <col min="5" max="5" width="17.85546875" style="463" customWidth="1"/>
    <col min="6" max="6" width="13.42578125" style="463" customWidth="1"/>
    <col min="7" max="7" width="17.140625" style="463" customWidth="1"/>
    <col min="8" max="8" width="11.85546875" customWidth="1"/>
    <col min="9" max="9" width="14" bestFit="1" customWidth="1"/>
  </cols>
  <sheetData>
    <row r="1" spans="1:12" hidden="1"/>
    <row r="2" spans="1:12" ht="21.75" hidden="1" customHeight="1"/>
    <row r="3" spans="1:12" ht="18" customHeight="1">
      <c r="B3" s="1003" t="s">
        <v>249</v>
      </c>
      <c r="C3" s="1004"/>
      <c r="D3" s="1004"/>
      <c r="E3" s="1004"/>
      <c r="F3" s="1004"/>
      <c r="G3" s="1004"/>
    </row>
    <row r="4" spans="1:12" ht="18" customHeight="1">
      <c r="B4" s="1003" t="s">
        <v>251</v>
      </c>
      <c r="C4" s="1004"/>
      <c r="D4" s="1004"/>
      <c r="E4" s="1004"/>
      <c r="F4" s="1004"/>
      <c r="G4" s="1004"/>
    </row>
    <row r="5" spans="1:12" s="8" customFormat="1" ht="8.25" customHeight="1">
      <c r="B5" s="508"/>
      <c r="C5" s="576"/>
      <c r="D5" s="510"/>
      <c r="E5" s="510"/>
      <c r="F5" s="510"/>
      <c r="G5" s="510"/>
      <c r="H5"/>
    </row>
    <row r="6" spans="1:12">
      <c r="B6" s="511"/>
      <c r="C6" s="1056" t="s">
        <v>66</v>
      </c>
      <c r="D6" s="512" t="s">
        <v>267</v>
      </c>
      <c r="E6" s="513"/>
      <c r="F6" s="512" t="s">
        <v>219</v>
      </c>
      <c r="G6" s="513"/>
    </row>
    <row r="7" spans="1:12" ht="20.45" customHeight="1">
      <c r="B7" s="514"/>
      <c r="C7" s="1013"/>
      <c r="D7" s="925" t="s">
        <v>7</v>
      </c>
      <c r="E7" s="926" t="s">
        <v>271</v>
      </c>
      <c r="F7" s="927" t="s">
        <v>7</v>
      </c>
      <c r="G7" s="928" t="s">
        <v>271</v>
      </c>
    </row>
    <row r="8" spans="1:12" s="11" customFormat="1" ht="38.1" customHeight="1">
      <c r="B8" s="909" t="s">
        <v>335</v>
      </c>
      <c r="C8" s="515"/>
      <c r="D8" s="516"/>
      <c r="E8" s="517"/>
      <c r="F8" s="516"/>
      <c r="G8" s="517"/>
      <c r="I8" s="18"/>
      <c r="J8" s="22"/>
    </row>
    <row r="9" spans="1:12" s="11" customFormat="1" ht="15" hidden="1" customHeight="1">
      <c r="B9" s="518">
        <v>36800</v>
      </c>
      <c r="C9" s="515">
        <v>80018.2</v>
      </c>
      <c r="D9" s="516"/>
      <c r="E9" s="517"/>
      <c r="F9" s="516"/>
      <c r="G9" s="517"/>
      <c r="I9" s="18"/>
      <c r="J9" s="22"/>
    </row>
    <row r="10" spans="1:12" s="11" customFormat="1" ht="15" hidden="1" customHeight="1">
      <c r="B10" s="518">
        <v>36831</v>
      </c>
      <c r="C10" s="515">
        <v>79287.5</v>
      </c>
      <c r="D10" s="516">
        <f>C10-C9</f>
        <v>-730.69999999999709</v>
      </c>
      <c r="E10" s="517">
        <f>C10/C9*100-100</f>
        <v>-0.91316725444960412</v>
      </c>
      <c r="F10" s="516"/>
      <c r="G10" s="517"/>
      <c r="I10" s="18"/>
      <c r="J10" s="22"/>
    </row>
    <row r="11" spans="1:12" s="11" customFormat="1" ht="15" hidden="1" customHeight="1">
      <c r="B11" s="518">
        <v>36861</v>
      </c>
      <c r="C11" s="515">
        <v>76737.5</v>
      </c>
      <c r="D11" s="516">
        <f>C11-C10</f>
        <v>-2550</v>
      </c>
      <c r="E11" s="517">
        <f>C11/C10*100-100</f>
        <v>-3.2161437805454938</v>
      </c>
      <c r="F11" s="516"/>
      <c r="G11" s="517"/>
      <c r="I11" s="18"/>
      <c r="J11" s="22"/>
    </row>
    <row r="12" spans="1:12" s="11" customFormat="1" ht="15" hidden="1" customHeight="1">
      <c r="A12" s="114" t="s">
        <v>229</v>
      </c>
      <c r="B12" s="520" t="s">
        <v>229</v>
      </c>
      <c r="C12" s="577"/>
      <c r="D12" s="522"/>
      <c r="E12" s="523"/>
      <c r="F12" s="522"/>
      <c r="G12" s="523"/>
      <c r="I12" s="18"/>
      <c r="J12" s="18"/>
      <c r="K12" s="16"/>
      <c r="L12" s="16"/>
    </row>
    <row r="13" spans="1:12" s="11" customFormat="1" ht="15" hidden="1" customHeight="1">
      <c r="A13" s="113">
        <v>36892</v>
      </c>
      <c r="B13" s="525">
        <v>2001</v>
      </c>
      <c r="C13" s="515">
        <v>75369.17</v>
      </c>
      <c r="D13" s="516">
        <f>C13-C11</f>
        <v>-1368.3300000000017</v>
      </c>
      <c r="E13" s="517">
        <f>C13/C11*100-100</f>
        <v>-1.7831308030623916</v>
      </c>
      <c r="F13" s="516"/>
      <c r="G13" s="517"/>
      <c r="I13" s="18"/>
      <c r="J13" s="22"/>
    </row>
    <row r="14" spans="1:12" s="11" customFormat="1" ht="15" hidden="1" customHeight="1">
      <c r="A14" s="113">
        <v>36923</v>
      </c>
      <c r="B14" s="525">
        <v>2001</v>
      </c>
      <c r="C14" s="519">
        <v>76477.95</v>
      </c>
      <c r="D14" s="516">
        <f>C14-C13</f>
        <v>1108.7799999999988</v>
      </c>
      <c r="E14" s="517">
        <f t="shared" ref="E14" si="0">C14/C13*100-100</f>
        <v>1.4711320291838064</v>
      </c>
      <c r="F14" s="516"/>
      <c r="G14" s="517"/>
      <c r="I14" s="18"/>
      <c r="J14" s="22"/>
    </row>
    <row r="15" spans="1:12" s="11" customFormat="1" ht="15" customHeight="1">
      <c r="A15" s="113">
        <v>36951</v>
      </c>
      <c r="B15" s="525">
        <v>2001</v>
      </c>
      <c r="C15" s="519">
        <v>77560.490000000005</v>
      </c>
      <c r="D15" s="516">
        <v>1082.5400000000081</v>
      </c>
      <c r="E15" s="517">
        <v>1.4154929623505978</v>
      </c>
      <c r="F15" s="516"/>
      <c r="G15" s="517"/>
      <c r="I15" s="18"/>
      <c r="J15" s="22"/>
    </row>
    <row r="16" spans="1:12" s="11" customFormat="1" ht="15" hidden="1" customHeight="1">
      <c r="A16" s="113">
        <v>36982</v>
      </c>
      <c r="B16" s="525">
        <v>2001</v>
      </c>
      <c r="C16" s="519">
        <v>78373.67</v>
      </c>
      <c r="D16" s="516">
        <v>813.17999999999302</v>
      </c>
      <c r="E16" s="517">
        <v>1.0484461869696702</v>
      </c>
      <c r="F16" s="516"/>
      <c r="G16" s="517"/>
      <c r="I16" s="18"/>
      <c r="J16" s="22"/>
    </row>
    <row r="17" spans="1:12" s="11" customFormat="1" ht="15" hidden="1" customHeight="1">
      <c r="A17" s="113">
        <v>37012</v>
      </c>
      <c r="B17" s="525">
        <v>2001</v>
      </c>
      <c r="C17" s="519">
        <v>78144.179999999993</v>
      </c>
      <c r="D17" s="516">
        <v>-229.49000000000524</v>
      </c>
      <c r="E17" s="517">
        <v>-0.29281517632134069</v>
      </c>
      <c r="F17" s="516"/>
      <c r="G17" s="517"/>
      <c r="I17" s="18"/>
      <c r="J17" s="22"/>
    </row>
    <row r="18" spans="1:12" s="11" customFormat="1" ht="15" hidden="1" customHeight="1">
      <c r="A18" s="113">
        <v>37043</v>
      </c>
      <c r="B18" s="525">
        <v>2001</v>
      </c>
      <c r="C18" s="519">
        <v>79407.45</v>
      </c>
      <c r="D18" s="516">
        <v>1263.2700000000041</v>
      </c>
      <c r="E18" s="517">
        <v>1.6165887210026568</v>
      </c>
      <c r="F18" s="516"/>
      <c r="G18" s="517"/>
      <c r="I18" s="18"/>
      <c r="J18" s="22"/>
    </row>
    <row r="19" spans="1:12" s="11" customFormat="1" ht="15" hidden="1" customHeight="1">
      <c r="A19" s="113">
        <v>37073</v>
      </c>
      <c r="B19" s="525">
        <v>2001</v>
      </c>
      <c r="C19" s="519">
        <v>80940.86</v>
      </c>
      <c r="D19" s="516">
        <v>1533.4100000000035</v>
      </c>
      <c r="E19" s="517">
        <v>1.9310656619750546</v>
      </c>
      <c r="F19" s="516"/>
      <c r="G19" s="517"/>
      <c r="I19" s="18"/>
      <c r="J19" s="22"/>
    </row>
    <row r="20" spans="1:12" s="11" customFormat="1" ht="15" hidden="1" customHeight="1">
      <c r="A20" s="113">
        <v>37104</v>
      </c>
      <c r="B20" s="525">
        <v>2001</v>
      </c>
      <c r="C20" s="519">
        <v>80713.94</v>
      </c>
      <c r="D20" s="516">
        <v>-226.91999999999825</v>
      </c>
      <c r="E20" s="517">
        <v>-0.28035284033305174</v>
      </c>
      <c r="F20" s="516"/>
      <c r="G20" s="517"/>
      <c r="I20" s="18"/>
      <c r="J20" s="22"/>
    </row>
    <row r="21" spans="1:12" s="11" customFormat="1" ht="15" hidden="1" customHeight="1">
      <c r="A21" s="113">
        <v>37135</v>
      </c>
      <c r="B21" s="525">
        <v>2001</v>
      </c>
      <c r="C21" s="519">
        <v>79980.350000000006</v>
      </c>
      <c r="D21" s="516">
        <v>-733.58999999999651</v>
      </c>
      <c r="E21" s="517">
        <v>-0.90887645925845106</v>
      </c>
      <c r="F21" s="516"/>
      <c r="G21" s="517"/>
      <c r="I21" s="18"/>
      <c r="J21" s="22"/>
    </row>
    <row r="22" spans="1:12" s="11" customFormat="1" ht="15" hidden="1" customHeight="1">
      <c r="A22" s="113">
        <v>37165</v>
      </c>
      <c r="B22" s="525">
        <v>2001</v>
      </c>
      <c r="C22" s="519">
        <v>79023.540000000008</v>
      </c>
      <c r="D22" s="516">
        <v>-956.80999999999767</v>
      </c>
      <c r="E22" s="517">
        <v>-1.1963063427454301</v>
      </c>
      <c r="F22" s="516">
        <v>-994.65999999998894</v>
      </c>
      <c r="G22" s="517">
        <v>-1.2430422078976875</v>
      </c>
      <c r="I22" s="18"/>
      <c r="J22" s="22"/>
    </row>
    <row r="23" spans="1:12" s="11" customFormat="1" ht="19.7" hidden="1" customHeight="1">
      <c r="A23" s="113">
        <v>37196</v>
      </c>
      <c r="B23" s="525">
        <v>2001</v>
      </c>
      <c r="C23" s="519">
        <v>78369.7</v>
      </c>
      <c r="D23" s="516">
        <v>-653.84000000001106</v>
      </c>
      <c r="E23" s="517">
        <v>-0.82739902565742796</v>
      </c>
      <c r="F23" s="516">
        <v>-917.80000000000291</v>
      </c>
      <c r="G23" s="517">
        <v>-1.1575595144253583</v>
      </c>
      <c r="I23" s="18"/>
      <c r="J23" s="22"/>
    </row>
    <row r="24" spans="1:12" s="11" customFormat="1" ht="15" hidden="1" customHeight="1">
      <c r="A24" s="113">
        <v>37226</v>
      </c>
      <c r="B24" s="525">
        <v>2001</v>
      </c>
      <c r="C24" s="519">
        <v>76156.75</v>
      </c>
      <c r="D24" s="516">
        <v>-2212.9499999999971</v>
      </c>
      <c r="E24" s="517">
        <v>-2.8237316207666936</v>
      </c>
      <c r="F24" s="516">
        <v>-580.75</v>
      </c>
      <c r="G24" s="517">
        <v>-0.75680078188629807</v>
      </c>
      <c r="I24" s="18"/>
      <c r="J24" s="22"/>
    </row>
    <row r="25" spans="1:12" s="11" customFormat="1" ht="15" hidden="1" customHeight="1">
      <c r="A25" s="114" t="s">
        <v>228</v>
      </c>
      <c r="B25" s="526" t="s">
        <v>228</v>
      </c>
      <c r="C25" s="577"/>
      <c r="D25" s="522"/>
      <c r="E25" s="523"/>
      <c r="F25" s="522"/>
      <c r="G25" s="523"/>
      <c r="I25" s="18"/>
      <c r="J25" s="18"/>
      <c r="K25" s="16"/>
      <c r="L25" s="16"/>
    </row>
    <row r="26" spans="1:12" s="11" customFormat="1" ht="15" hidden="1" customHeight="1">
      <c r="A26" s="113">
        <v>37257</v>
      </c>
      <c r="B26" s="525">
        <v>2002</v>
      </c>
      <c r="C26" s="515">
        <v>73904.72</v>
      </c>
      <c r="D26" s="516">
        <v>-2252.0299999999988</v>
      </c>
      <c r="E26" s="517">
        <v>-2.957098353067849</v>
      </c>
      <c r="F26" s="516">
        <v>-1464.4499999999971</v>
      </c>
      <c r="G26" s="517">
        <v>-1.9430358593573516</v>
      </c>
      <c r="I26" s="18"/>
      <c r="J26" s="22"/>
    </row>
    <row r="27" spans="1:12" s="11" customFormat="1" ht="15" hidden="1" customHeight="1">
      <c r="A27" s="113">
        <v>37288</v>
      </c>
      <c r="B27" s="525">
        <v>2002</v>
      </c>
      <c r="C27" s="519">
        <v>74972.2</v>
      </c>
      <c r="D27" s="516">
        <v>1067.4799999999959</v>
      </c>
      <c r="E27" s="517">
        <v>1.4444003035259527</v>
      </c>
      <c r="F27" s="516">
        <v>-1505.75</v>
      </c>
      <c r="G27" s="517">
        <v>-1.9688681508853136</v>
      </c>
      <c r="I27" s="18"/>
      <c r="J27" s="22"/>
    </row>
    <row r="28" spans="1:12" s="11" customFormat="1" ht="15" customHeight="1">
      <c r="A28" s="113">
        <v>37316</v>
      </c>
      <c r="B28" s="525">
        <v>2002</v>
      </c>
      <c r="C28" s="519">
        <v>75968.42</v>
      </c>
      <c r="D28" s="516">
        <v>996.22000000000116</v>
      </c>
      <c r="E28" s="517">
        <v>1.3287858699624593</v>
      </c>
      <c r="F28" s="516">
        <v>-1592.070000000007</v>
      </c>
      <c r="G28" s="517">
        <v>-2.052681719777695</v>
      </c>
      <c r="I28" s="18"/>
      <c r="J28" s="22"/>
    </row>
    <row r="29" spans="1:12" s="11" customFormat="1" ht="15" hidden="1" customHeight="1">
      <c r="A29" s="113">
        <v>37347</v>
      </c>
      <c r="B29" s="525">
        <v>2002</v>
      </c>
      <c r="C29" s="519">
        <v>76229.63</v>
      </c>
      <c r="D29" s="516">
        <v>261.2100000000064</v>
      </c>
      <c r="E29" s="517">
        <v>0.343840243090483</v>
      </c>
      <c r="F29" s="516">
        <v>-2144.0399999999936</v>
      </c>
      <c r="G29" s="517">
        <v>-2.7356636482634968</v>
      </c>
      <c r="I29" s="18"/>
      <c r="J29" s="22"/>
    </row>
    <row r="30" spans="1:12" s="11" customFormat="1" ht="15" hidden="1" customHeight="1">
      <c r="A30" s="113">
        <v>37377</v>
      </c>
      <c r="B30" s="525">
        <v>2002</v>
      </c>
      <c r="C30" s="519">
        <v>76348.19</v>
      </c>
      <c r="D30" s="516">
        <v>118.55999999999767</v>
      </c>
      <c r="E30" s="517">
        <v>0.15553007406698782</v>
      </c>
      <c r="F30" s="516">
        <v>-1795.9899999999907</v>
      </c>
      <c r="G30" s="517">
        <v>-2.2983029574307352</v>
      </c>
      <c r="I30" s="18"/>
      <c r="J30" s="22"/>
    </row>
    <row r="31" spans="1:12" s="11" customFormat="1" ht="15" hidden="1" customHeight="1">
      <c r="A31" s="113">
        <v>37408</v>
      </c>
      <c r="B31" s="525">
        <v>2002</v>
      </c>
      <c r="C31" s="519">
        <v>77707.179999999993</v>
      </c>
      <c r="D31" s="516">
        <v>1358.9899999999907</v>
      </c>
      <c r="E31" s="517">
        <v>1.7799898072239841</v>
      </c>
      <c r="F31" s="516">
        <v>-1700.2700000000041</v>
      </c>
      <c r="G31" s="517">
        <v>-2.141197079115372</v>
      </c>
      <c r="I31" s="18"/>
      <c r="J31" s="22"/>
    </row>
    <row r="32" spans="1:12" s="11" customFormat="1" ht="15" hidden="1" customHeight="1">
      <c r="A32" s="113">
        <v>37438</v>
      </c>
      <c r="B32" s="525">
        <v>2002</v>
      </c>
      <c r="C32" s="519">
        <v>79065.08</v>
      </c>
      <c r="D32" s="516">
        <v>1357.9000000000087</v>
      </c>
      <c r="E32" s="517">
        <v>1.7474575708448299</v>
      </c>
      <c r="F32" s="516">
        <v>-1875.7799999999988</v>
      </c>
      <c r="G32" s="517">
        <v>-2.3174698168514567</v>
      </c>
      <c r="I32" s="18"/>
      <c r="J32" s="22"/>
    </row>
    <row r="33" spans="1:12" s="11" customFormat="1" ht="15" hidden="1" customHeight="1">
      <c r="A33" s="113">
        <v>37469</v>
      </c>
      <c r="B33" s="525">
        <v>2002</v>
      </c>
      <c r="C33" s="519">
        <v>78809.75</v>
      </c>
      <c r="D33" s="516">
        <v>-255.33000000000175</v>
      </c>
      <c r="E33" s="517">
        <v>-0.32293649737658825</v>
      </c>
      <c r="F33" s="516">
        <v>-1904.1900000000023</v>
      </c>
      <c r="G33" s="517">
        <v>-2.3591835561490342</v>
      </c>
      <c r="I33" s="18"/>
      <c r="J33" s="22"/>
    </row>
    <row r="34" spans="1:12" s="11" customFormat="1" ht="15" hidden="1" customHeight="1">
      <c r="A34" s="113">
        <v>37500</v>
      </c>
      <c r="B34" s="525">
        <v>2002</v>
      </c>
      <c r="C34" s="519">
        <v>77924.7</v>
      </c>
      <c r="D34" s="516">
        <v>-885.05000000000291</v>
      </c>
      <c r="E34" s="517">
        <v>-1.123020946012403</v>
      </c>
      <c r="F34" s="516">
        <v>-2055.6500000000087</v>
      </c>
      <c r="G34" s="517">
        <v>-2.5701938038530869</v>
      </c>
      <c r="I34" s="18"/>
      <c r="J34" s="22"/>
    </row>
    <row r="35" spans="1:12" s="11" customFormat="1" ht="15" hidden="1" customHeight="1">
      <c r="A35" s="113">
        <v>37530</v>
      </c>
      <c r="B35" s="525">
        <v>2002</v>
      </c>
      <c r="C35" s="519">
        <v>77115.679999999993</v>
      </c>
      <c r="D35" s="516">
        <v>-809.02000000000407</v>
      </c>
      <c r="E35" s="517">
        <v>-1.0382073976544177</v>
      </c>
      <c r="F35" s="516">
        <v>-1907.8600000000151</v>
      </c>
      <c r="G35" s="517">
        <v>-2.4142932599577449</v>
      </c>
      <c r="I35" s="18"/>
      <c r="J35" s="22"/>
    </row>
    <row r="36" spans="1:12" s="11" customFormat="1" ht="15" hidden="1" customHeight="1">
      <c r="A36" s="113">
        <v>37561</v>
      </c>
      <c r="B36" s="525">
        <v>2002</v>
      </c>
      <c r="C36" s="519">
        <v>75972.66</v>
      </c>
      <c r="D36" s="516">
        <v>-1143.0199999999895</v>
      </c>
      <c r="E36" s="517">
        <v>-1.4822147713668556</v>
      </c>
      <c r="F36" s="516">
        <v>-2397.0399999999936</v>
      </c>
      <c r="G36" s="517">
        <v>-3.0586310780824704</v>
      </c>
      <c r="I36" s="18"/>
      <c r="J36" s="22"/>
    </row>
    <row r="37" spans="1:12" s="11" customFormat="1" ht="15" hidden="1" customHeight="1">
      <c r="A37" s="113">
        <v>37591</v>
      </c>
      <c r="B37" s="525">
        <v>2002</v>
      </c>
      <c r="C37" s="519">
        <v>74939.210000000006</v>
      </c>
      <c r="D37" s="516">
        <v>-1033.4499999999971</v>
      </c>
      <c r="E37" s="517">
        <v>-1.360291978719701</v>
      </c>
      <c r="F37" s="516">
        <v>-1217.5399999999936</v>
      </c>
      <c r="G37" s="517">
        <v>-1.5987289373561708</v>
      </c>
      <c r="I37" s="18"/>
      <c r="J37" s="22"/>
    </row>
    <row r="38" spans="1:12" s="11" customFormat="1" ht="15" hidden="1" customHeight="1">
      <c r="A38" s="114" t="s">
        <v>227</v>
      </c>
      <c r="B38" s="526" t="s">
        <v>227</v>
      </c>
      <c r="C38" s="577"/>
      <c r="D38" s="522"/>
      <c r="E38" s="523"/>
      <c r="F38" s="522"/>
      <c r="G38" s="523"/>
      <c r="I38" s="18"/>
      <c r="J38" s="18"/>
      <c r="K38" s="16"/>
      <c r="L38" s="16"/>
    </row>
    <row r="39" spans="1:12" s="11" customFormat="1" ht="15" hidden="1" customHeight="1">
      <c r="A39" s="113">
        <v>37622</v>
      </c>
      <c r="B39" s="525">
        <v>2003</v>
      </c>
      <c r="C39" s="515">
        <v>74443.89</v>
      </c>
      <c r="D39" s="516">
        <v>-495.32000000000698</v>
      </c>
      <c r="E39" s="517">
        <v>-0.66096239872291562</v>
      </c>
      <c r="F39" s="516">
        <v>539.16999999999825</v>
      </c>
      <c r="G39" s="517">
        <v>0.72954744974340713</v>
      </c>
      <c r="I39" s="18"/>
      <c r="J39" s="22"/>
    </row>
    <row r="40" spans="1:12" s="11" customFormat="1" ht="15" hidden="1" customHeight="1">
      <c r="A40" s="113">
        <v>37653</v>
      </c>
      <c r="B40" s="525">
        <v>2003</v>
      </c>
      <c r="C40" s="519">
        <v>75647.199999999997</v>
      </c>
      <c r="D40" s="516">
        <v>1203.3099999999977</v>
      </c>
      <c r="E40" s="517">
        <v>1.6163986057149913</v>
      </c>
      <c r="F40" s="516">
        <v>675</v>
      </c>
      <c r="G40" s="517">
        <v>0.90033372370024267</v>
      </c>
      <c r="I40" s="18"/>
      <c r="J40" s="22"/>
    </row>
    <row r="41" spans="1:12" s="11" customFormat="1" ht="15" customHeight="1">
      <c r="A41" s="113">
        <v>37681</v>
      </c>
      <c r="B41" s="525">
        <v>2003</v>
      </c>
      <c r="C41" s="519">
        <v>76014.37</v>
      </c>
      <c r="D41" s="516">
        <v>367.16999999999825</v>
      </c>
      <c r="E41" s="517">
        <v>0.48537156695820727</v>
      </c>
      <c r="F41" s="516">
        <v>45.94999999999709</v>
      </c>
      <c r="G41" s="517">
        <v>6.0485659699111238E-2</v>
      </c>
      <c r="I41" s="18"/>
      <c r="J41" s="22"/>
    </row>
    <row r="42" spans="1:12" s="11" customFormat="1" ht="15" hidden="1" customHeight="1">
      <c r="A42" s="113">
        <v>37712</v>
      </c>
      <c r="B42" s="525">
        <v>2003</v>
      </c>
      <c r="C42" s="519">
        <v>76139.83</v>
      </c>
      <c r="D42" s="516">
        <v>125.4600000000064</v>
      </c>
      <c r="E42" s="517">
        <v>0.16504774031542979</v>
      </c>
      <c r="F42" s="516">
        <v>-89.80000000000291</v>
      </c>
      <c r="G42" s="517">
        <v>-0.11780196230783702</v>
      </c>
      <c r="I42" s="18"/>
      <c r="J42" s="22"/>
    </row>
    <row r="43" spans="1:12" s="11" customFormat="1" ht="15" hidden="1" customHeight="1">
      <c r="A43" s="113">
        <v>37742</v>
      </c>
      <c r="B43" s="525">
        <v>2003</v>
      </c>
      <c r="C43" s="519">
        <v>76330.259999999995</v>
      </c>
      <c r="D43" s="516">
        <v>190.42999999999302</v>
      </c>
      <c r="E43" s="517">
        <v>0.25010562802674485</v>
      </c>
      <c r="F43" s="516">
        <v>-17.930000000007567</v>
      </c>
      <c r="G43" s="517">
        <v>-2.3484512206522368E-2</v>
      </c>
      <c r="I43" s="18"/>
      <c r="J43" s="22"/>
    </row>
    <row r="44" spans="1:12" s="11" customFormat="1" ht="15" hidden="1" customHeight="1">
      <c r="A44" s="113">
        <v>37773</v>
      </c>
      <c r="B44" s="525">
        <v>2003</v>
      </c>
      <c r="C44" s="519">
        <v>77556.570000000007</v>
      </c>
      <c r="D44" s="516">
        <v>1226.3100000000122</v>
      </c>
      <c r="E44" s="517">
        <v>1.6065843349675646</v>
      </c>
      <c r="F44" s="516">
        <v>-150.60999999998603</v>
      </c>
      <c r="G44" s="517">
        <v>-0.19381735381465148</v>
      </c>
      <c r="I44" s="18"/>
      <c r="J44" s="22"/>
    </row>
    <row r="45" spans="1:12" s="11" customFormat="1" ht="16.350000000000001" hidden="1" customHeight="1">
      <c r="A45" s="113">
        <v>37803</v>
      </c>
      <c r="B45" s="525">
        <v>2003</v>
      </c>
      <c r="C45" s="519">
        <v>78488.47</v>
      </c>
      <c r="D45" s="516">
        <v>931.89999999999418</v>
      </c>
      <c r="E45" s="517">
        <v>1.2015745410092222</v>
      </c>
      <c r="F45" s="516">
        <v>-576.61000000000058</v>
      </c>
      <c r="G45" s="517">
        <v>-0.72928529257163177</v>
      </c>
      <c r="I45" s="18"/>
      <c r="J45" s="22"/>
    </row>
    <row r="46" spans="1:12" s="11" customFormat="1" ht="15" hidden="1" customHeight="1">
      <c r="A46" s="113">
        <v>37834</v>
      </c>
      <c r="B46" s="525">
        <v>2003</v>
      </c>
      <c r="C46" s="519">
        <v>77966.28</v>
      </c>
      <c r="D46" s="516">
        <v>-522.19000000000233</v>
      </c>
      <c r="E46" s="517">
        <v>-0.66530791083071961</v>
      </c>
      <c r="F46" s="516">
        <v>-843.47000000000116</v>
      </c>
      <c r="G46" s="517">
        <v>-1.0702609765923654</v>
      </c>
      <c r="I46" s="18"/>
      <c r="J46" s="22"/>
    </row>
    <row r="47" spans="1:12" s="11" customFormat="1" ht="15" hidden="1" customHeight="1">
      <c r="A47" s="113">
        <v>37865</v>
      </c>
      <c r="B47" s="525">
        <v>2003</v>
      </c>
      <c r="C47" s="519">
        <v>77267.31</v>
      </c>
      <c r="D47" s="516">
        <v>-698.97000000000116</v>
      </c>
      <c r="E47" s="517">
        <v>-0.89650294973672828</v>
      </c>
      <c r="F47" s="516">
        <v>-657.38999999999942</v>
      </c>
      <c r="G47" s="517">
        <v>-0.84362211211592353</v>
      </c>
      <c r="I47" s="18"/>
      <c r="J47" s="22"/>
    </row>
    <row r="48" spans="1:12" s="11" customFormat="1" ht="15" hidden="1" customHeight="1">
      <c r="A48" s="113">
        <v>37895</v>
      </c>
      <c r="B48" s="525">
        <v>2003</v>
      </c>
      <c r="C48" s="519">
        <v>76527.899999999994</v>
      </c>
      <c r="D48" s="516">
        <v>-739.41000000000349</v>
      </c>
      <c r="E48" s="517">
        <v>-0.95695061727916197</v>
      </c>
      <c r="F48" s="516">
        <v>-587.77999999999884</v>
      </c>
      <c r="G48" s="517">
        <v>-0.76220555923256939</v>
      </c>
      <c r="I48" s="18"/>
      <c r="J48" s="22"/>
    </row>
    <row r="49" spans="1:15" s="11" customFormat="1" ht="15" hidden="1" customHeight="1">
      <c r="A49" s="113">
        <v>37926</v>
      </c>
      <c r="B49" s="525">
        <v>2003</v>
      </c>
      <c r="C49" s="519">
        <v>75092.399999999994</v>
      </c>
      <c r="D49" s="516">
        <v>-1435.5</v>
      </c>
      <c r="E49" s="517">
        <v>-1.8757864778727793</v>
      </c>
      <c r="F49" s="516">
        <v>-880.26000000000931</v>
      </c>
      <c r="G49" s="517">
        <v>-1.1586536525113189</v>
      </c>
      <c r="I49" s="18"/>
      <c r="J49" s="22"/>
    </row>
    <row r="50" spans="1:15" s="11" customFormat="1" ht="15" hidden="1" customHeight="1">
      <c r="A50" s="113">
        <v>37956</v>
      </c>
      <c r="B50" s="525">
        <v>2003</v>
      </c>
      <c r="C50" s="519">
        <v>72667.990000000005</v>
      </c>
      <c r="D50" s="516">
        <v>-2424.4099999999889</v>
      </c>
      <c r="E50" s="517">
        <v>-3.2285690695729414</v>
      </c>
      <c r="F50" s="516">
        <v>-2271.2200000000012</v>
      </c>
      <c r="G50" s="517">
        <v>-3.0307498571175273</v>
      </c>
      <c r="I50" s="18"/>
      <c r="J50" s="22"/>
    </row>
    <row r="51" spans="1:15" s="11" customFormat="1" ht="15" hidden="1" customHeight="1">
      <c r="A51" s="114" t="s">
        <v>183</v>
      </c>
      <c r="B51" s="526" t="s">
        <v>183</v>
      </c>
      <c r="C51" s="577"/>
      <c r="D51" s="522"/>
      <c r="E51" s="523"/>
      <c r="F51" s="522"/>
      <c r="G51" s="523"/>
      <c r="I51" s="18"/>
      <c r="J51" s="18"/>
      <c r="K51" s="16"/>
      <c r="L51" s="16"/>
    </row>
    <row r="52" spans="1:15" s="11" customFormat="1" ht="15" hidden="1" customHeight="1">
      <c r="A52" s="113">
        <v>37987</v>
      </c>
      <c r="B52" s="525">
        <v>2004</v>
      </c>
      <c r="C52" s="515">
        <v>71914</v>
      </c>
      <c r="D52" s="516">
        <v>-753.99000000000524</v>
      </c>
      <c r="E52" s="517">
        <v>-1.037582022015485</v>
      </c>
      <c r="F52" s="516">
        <v>-2529.8899999999994</v>
      </c>
      <c r="G52" s="517">
        <v>-3.3983850118525396</v>
      </c>
      <c r="I52" s="18"/>
      <c r="J52" s="22"/>
    </row>
    <row r="53" spans="1:15" s="11" customFormat="1" ht="15" hidden="1" customHeight="1">
      <c r="A53" s="113">
        <v>38018</v>
      </c>
      <c r="B53" s="525">
        <v>2004</v>
      </c>
      <c r="C53" s="519">
        <v>73494.100000000006</v>
      </c>
      <c r="D53" s="516">
        <v>1580.1000000000058</v>
      </c>
      <c r="E53" s="517">
        <v>2.1972077759546238</v>
      </c>
      <c r="F53" s="516">
        <v>-2153.0999999999913</v>
      </c>
      <c r="G53" s="517">
        <v>-2.8462388561638647</v>
      </c>
      <c r="I53" s="18"/>
      <c r="J53" s="22"/>
    </row>
    <row r="54" spans="1:15" s="12" customFormat="1" ht="15" customHeight="1">
      <c r="A54" s="113">
        <v>38047</v>
      </c>
      <c r="B54" s="525">
        <v>2004</v>
      </c>
      <c r="C54" s="519">
        <v>74893.86</v>
      </c>
      <c r="D54" s="516">
        <v>1399.7599999999948</v>
      </c>
      <c r="E54" s="517">
        <v>1.9045882594657115</v>
      </c>
      <c r="F54" s="516">
        <v>-1120.5099999999948</v>
      </c>
      <c r="G54" s="517">
        <v>-1.4740765463161694</v>
      </c>
      <c r="I54" s="20"/>
      <c r="J54" s="20"/>
      <c r="K54" s="24"/>
    </row>
    <row r="55" spans="1:15" s="12" customFormat="1" ht="15" hidden="1" customHeight="1">
      <c r="A55" s="113">
        <v>38078</v>
      </c>
      <c r="B55" s="525">
        <v>2004</v>
      </c>
      <c r="C55" s="519">
        <v>75458.2</v>
      </c>
      <c r="D55" s="516">
        <v>564.33999999999651</v>
      </c>
      <c r="E55" s="517">
        <v>0.7535197144332102</v>
      </c>
      <c r="F55" s="516">
        <v>-681.63000000000466</v>
      </c>
      <c r="G55" s="517">
        <v>-0.89523446532518847</v>
      </c>
      <c r="I55" s="20"/>
      <c r="J55" s="20"/>
    </row>
    <row r="56" spans="1:15" s="11" customFormat="1" ht="15" hidden="1" customHeight="1">
      <c r="A56" s="113">
        <v>38108</v>
      </c>
      <c r="B56" s="525">
        <v>2004</v>
      </c>
      <c r="C56" s="519">
        <v>76180.45</v>
      </c>
      <c r="D56" s="516">
        <v>722.25</v>
      </c>
      <c r="E56" s="517">
        <v>0.95715243671330086</v>
      </c>
      <c r="F56" s="516">
        <v>-149.80999999999767</v>
      </c>
      <c r="G56" s="517">
        <v>-0.19626554396644735</v>
      </c>
      <c r="I56" s="18"/>
      <c r="J56" s="18"/>
    </row>
    <row r="57" spans="1:15" s="26" customFormat="1" ht="15" hidden="1" customHeight="1">
      <c r="A57" s="113">
        <v>38139</v>
      </c>
      <c r="B57" s="525">
        <v>2004</v>
      </c>
      <c r="C57" s="519">
        <v>76532.040000000008</v>
      </c>
      <c r="D57" s="516">
        <v>351.59000000001106</v>
      </c>
      <c r="E57" s="517">
        <v>0.46152260849076754</v>
      </c>
      <c r="F57" s="516">
        <v>-1024.5299999999988</v>
      </c>
      <c r="G57" s="517">
        <v>-1.3210099415175307</v>
      </c>
      <c r="I57" s="27"/>
      <c r="J57" s="28"/>
    </row>
    <row r="58" spans="1:15" s="1" customFormat="1" ht="15" hidden="1" customHeight="1">
      <c r="A58" s="113">
        <v>38169</v>
      </c>
      <c r="B58" s="525">
        <v>2004</v>
      </c>
      <c r="C58" s="519">
        <v>77555.899999999994</v>
      </c>
      <c r="D58" s="516">
        <v>1023.859999999986</v>
      </c>
      <c r="E58" s="517">
        <v>1.3378187749862462</v>
      </c>
      <c r="F58" s="516">
        <v>-932.57000000000698</v>
      </c>
      <c r="G58" s="517">
        <v>-1.1881617771374664</v>
      </c>
      <c r="I58" s="29"/>
      <c r="J58" s="30"/>
    </row>
    <row r="59" spans="1:15" s="1" customFormat="1" ht="15" hidden="1" customHeight="1">
      <c r="A59" s="113">
        <v>38200</v>
      </c>
      <c r="B59" s="525">
        <v>2004</v>
      </c>
      <c r="C59" s="519">
        <v>77096.94</v>
      </c>
      <c r="D59" s="516">
        <v>-458.95999999999185</v>
      </c>
      <c r="E59" s="517">
        <v>-0.59177960670947982</v>
      </c>
      <c r="F59" s="516">
        <v>-869.33999999999651</v>
      </c>
      <c r="G59" s="517">
        <v>-1.1150204934748729</v>
      </c>
      <c r="I59" s="10"/>
      <c r="J59" s="10"/>
    </row>
    <row r="60" spans="1:15" s="1" customFormat="1" ht="15" hidden="1" customHeight="1">
      <c r="A60" s="113">
        <v>38231</v>
      </c>
      <c r="B60" s="525">
        <v>2004</v>
      </c>
      <c r="C60" s="519">
        <v>76490.080000000002</v>
      </c>
      <c r="D60" s="516">
        <v>-606.86000000000058</v>
      </c>
      <c r="E60" s="517">
        <v>-0.78713889293140937</v>
      </c>
      <c r="F60" s="516">
        <v>-777.22999999999593</v>
      </c>
      <c r="G60" s="517">
        <v>-1.0058975781607984</v>
      </c>
      <c r="I60" s="10"/>
      <c r="J60" s="10"/>
    </row>
    <row r="61" spans="1:15" s="11" customFormat="1" ht="15" hidden="1" customHeight="1">
      <c r="A61" s="113">
        <v>38261</v>
      </c>
      <c r="B61" s="525">
        <v>2004</v>
      </c>
      <c r="C61" s="519">
        <v>75393.040000000008</v>
      </c>
      <c r="D61" s="516">
        <v>-1097.0399999999936</v>
      </c>
      <c r="E61" s="517">
        <v>-1.4342251962607264</v>
      </c>
      <c r="F61" s="516">
        <v>-1134.859999999986</v>
      </c>
      <c r="G61" s="517">
        <v>-1.4829362885953827</v>
      </c>
      <c r="I61" s="16"/>
      <c r="J61" s="31"/>
    </row>
    <row r="62" spans="1:15" s="14" customFormat="1" ht="15" hidden="1" customHeight="1">
      <c r="A62" s="113">
        <v>38292</v>
      </c>
      <c r="B62" s="525">
        <v>2004</v>
      </c>
      <c r="C62" s="519">
        <v>73582.37</v>
      </c>
      <c r="D62" s="516">
        <v>-1810.6700000000128</v>
      </c>
      <c r="E62" s="517">
        <v>-2.4016407880621529</v>
      </c>
      <c r="F62" s="516">
        <v>-1510.0299999999988</v>
      </c>
      <c r="G62" s="517">
        <v>-2.0108959095727386</v>
      </c>
      <c r="I62" s="18"/>
      <c r="J62" s="10"/>
      <c r="K62" s="22"/>
      <c r="L62" s="31"/>
      <c r="M62" s="22"/>
      <c r="N62" s="31"/>
      <c r="O62" s="22"/>
    </row>
    <row r="63" spans="1:15" s="14" customFormat="1" ht="15" hidden="1" customHeight="1">
      <c r="A63" s="113">
        <v>38322</v>
      </c>
      <c r="B63" s="525">
        <v>2004</v>
      </c>
      <c r="C63" s="519">
        <v>71264.649999999994</v>
      </c>
      <c r="D63" s="516">
        <v>-2317.7200000000012</v>
      </c>
      <c r="E63" s="517">
        <v>-3.1498305912136288</v>
      </c>
      <c r="F63" s="516">
        <v>-1403.3400000000111</v>
      </c>
      <c r="G63" s="517">
        <v>-1.9311666663685259</v>
      </c>
      <c r="I63" s="18"/>
      <c r="J63" s="10"/>
      <c r="K63" s="22"/>
      <c r="L63" s="31"/>
      <c r="M63" s="22"/>
      <c r="N63" s="31"/>
      <c r="O63" s="22"/>
    </row>
    <row r="64" spans="1:15" s="11" customFormat="1" ht="15" hidden="1" customHeight="1">
      <c r="A64" s="114" t="s">
        <v>182</v>
      </c>
      <c r="B64" s="526" t="s">
        <v>182</v>
      </c>
      <c r="C64" s="577"/>
      <c r="D64" s="522"/>
      <c r="E64" s="523"/>
      <c r="F64" s="522"/>
      <c r="G64" s="523"/>
      <c r="I64" s="18"/>
      <c r="J64" s="18"/>
      <c r="K64" s="16"/>
      <c r="L64" s="16"/>
    </row>
    <row r="65" spans="1:15" s="11" customFormat="1" ht="15" hidden="1" customHeight="1">
      <c r="A65" s="113">
        <v>38353</v>
      </c>
      <c r="B65" s="525">
        <v>2005</v>
      </c>
      <c r="C65" s="515">
        <v>70825.149999999994</v>
      </c>
      <c r="D65" s="516">
        <v>-439.5</v>
      </c>
      <c r="E65" s="517">
        <v>-0.61671529994184482</v>
      </c>
      <c r="F65" s="516">
        <v>-1088.8500000000058</v>
      </c>
      <c r="G65" s="517">
        <v>-1.5141001752092933</v>
      </c>
      <c r="I65" s="18"/>
      <c r="J65" s="22"/>
    </row>
    <row r="66" spans="1:15" s="11" customFormat="1" ht="15" hidden="1" customHeight="1">
      <c r="A66" s="113">
        <v>38384</v>
      </c>
      <c r="B66" s="525">
        <v>2005</v>
      </c>
      <c r="C66" s="519">
        <v>72291.149999999994</v>
      </c>
      <c r="D66" s="516">
        <v>1466</v>
      </c>
      <c r="E66" s="517">
        <v>2.0698861915576572</v>
      </c>
      <c r="F66" s="516">
        <v>-1202.9500000000116</v>
      </c>
      <c r="G66" s="517">
        <v>-1.6367980558983817</v>
      </c>
      <c r="I66" s="18"/>
      <c r="J66" s="22"/>
    </row>
    <row r="67" spans="1:15" s="12" customFormat="1" ht="15" customHeight="1">
      <c r="A67" s="113">
        <v>38412</v>
      </c>
      <c r="B67" s="525">
        <v>2005</v>
      </c>
      <c r="C67" s="519">
        <v>72972.89</v>
      </c>
      <c r="D67" s="516">
        <v>681.74000000000524</v>
      </c>
      <c r="E67" s="517">
        <v>0.943047662127384</v>
      </c>
      <c r="F67" s="516">
        <v>-1920.9700000000012</v>
      </c>
      <c r="G67" s="517">
        <v>-2.5649232126638992</v>
      </c>
      <c r="I67" s="20"/>
      <c r="J67" s="20"/>
      <c r="K67" s="24"/>
    </row>
    <row r="68" spans="1:15" s="12" customFormat="1" ht="15" hidden="1" customHeight="1">
      <c r="A68" s="113">
        <v>38443</v>
      </c>
      <c r="B68" s="525">
        <v>2005</v>
      </c>
      <c r="C68" s="519">
        <v>73275.13</v>
      </c>
      <c r="D68" s="516">
        <v>302.24000000000524</v>
      </c>
      <c r="E68" s="517">
        <v>0.41418121168013045</v>
      </c>
      <c r="F68" s="516">
        <v>-2183.0699999999924</v>
      </c>
      <c r="G68" s="517">
        <v>-2.8930851782841245</v>
      </c>
      <c r="I68" s="20"/>
      <c r="J68" s="20"/>
    </row>
    <row r="69" spans="1:15" s="11" customFormat="1" ht="15" hidden="1" customHeight="1">
      <c r="A69" s="113">
        <v>38473</v>
      </c>
      <c r="B69" s="525">
        <v>2005</v>
      </c>
      <c r="C69" s="519">
        <v>73604.31</v>
      </c>
      <c r="D69" s="516">
        <v>329.17999999999302</v>
      </c>
      <c r="E69" s="517">
        <v>0.44923837050852455</v>
      </c>
      <c r="F69" s="516">
        <v>-2576.1399999999994</v>
      </c>
      <c r="G69" s="517">
        <v>-3.3816287512084813</v>
      </c>
      <c r="I69" s="18"/>
      <c r="J69" s="18"/>
    </row>
    <row r="70" spans="1:15" s="26" customFormat="1" ht="15" hidden="1" customHeight="1">
      <c r="A70" s="113">
        <v>38504</v>
      </c>
      <c r="B70" s="525">
        <v>2005</v>
      </c>
      <c r="C70" s="519">
        <v>74810.679999999993</v>
      </c>
      <c r="D70" s="516">
        <v>1206.3699999999953</v>
      </c>
      <c r="E70" s="517">
        <v>1.6389936947985575</v>
      </c>
      <c r="F70" s="516">
        <v>-1721.3600000000151</v>
      </c>
      <c r="G70" s="517">
        <v>-2.2492017722250921</v>
      </c>
      <c r="I70" s="27"/>
      <c r="J70" s="28"/>
    </row>
    <row r="71" spans="1:15" s="1" customFormat="1" ht="15" hidden="1" customHeight="1">
      <c r="A71" s="113">
        <v>38534</v>
      </c>
      <c r="B71" s="525">
        <v>2005</v>
      </c>
      <c r="C71" s="519">
        <v>75946.12</v>
      </c>
      <c r="D71" s="516">
        <v>1135.4400000000023</v>
      </c>
      <c r="E71" s="517">
        <v>1.517751208784631</v>
      </c>
      <c r="F71" s="516">
        <v>-1609.7799999999988</v>
      </c>
      <c r="G71" s="517">
        <v>-2.0756383460188061</v>
      </c>
      <c r="I71" s="29"/>
      <c r="J71" s="30"/>
    </row>
    <row r="72" spans="1:15" s="1" customFormat="1" ht="15" hidden="1" customHeight="1">
      <c r="A72" s="113">
        <v>38565</v>
      </c>
      <c r="B72" s="525">
        <v>2005</v>
      </c>
      <c r="C72" s="519">
        <v>75605.040000000008</v>
      </c>
      <c r="D72" s="516">
        <v>-341.07999999998719</v>
      </c>
      <c r="E72" s="517">
        <v>-0.44910786752501508</v>
      </c>
      <c r="F72" s="516">
        <v>-1491.8999999999942</v>
      </c>
      <c r="G72" s="517">
        <v>-1.9350962567385892</v>
      </c>
      <c r="I72" s="10"/>
      <c r="J72" s="10"/>
    </row>
    <row r="73" spans="1:15" s="1" customFormat="1" ht="15" hidden="1" customHeight="1">
      <c r="A73" s="113">
        <v>38596</v>
      </c>
      <c r="B73" s="525">
        <v>2005</v>
      </c>
      <c r="C73" s="519">
        <v>74796.95</v>
      </c>
      <c r="D73" s="516">
        <v>-808.09000000001106</v>
      </c>
      <c r="E73" s="517">
        <v>-1.0688308610113921</v>
      </c>
      <c r="F73" s="516">
        <v>-1693.1300000000047</v>
      </c>
      <c r="G73" s="517">
        <v>-2.2135288654424272</v>
      </c>
      <c r="I73" s="10"/>
      <c r="J73" s="10"/>
    </row>
    <row r="74" spans="1:15" s="11" customFormat="1" ht="15" hidden="1" customHeight="1">
      <c r="A74" s="113">
        <v>38626</v>
      </c>
      <c r="B74" s="525">
        <v>2005</v>
      </c>
      <c r="C74" s="519">
        <v>72815.350000000006</v>
      </c>
      <c r="D74" s="516">
        <v>-1981.5999999999913</v>
      </c>
      <c r="E74" s="517">
        <v>-2.6493058874726785</v>
      </c>
      <c r="F74" s="516">
        <v>-2577.6900000000023</v>
      </c>
      <c r="G74" s="517">
        <v>-3.4190026028927889</v>
      </c>
      <c r="I74" s="16"/>
      <c r="J74" s="31"/>
    </row>
    <row r="75" spans="1:15" s="14" customFormat="1" ht="15" hidden="1" customHeight="1">
      <c r="A75" s="113">
        <v>38657</v>
      </c>
      <c r="B75" s="525">
        <v>2005</v>
      </c>
      <c r="C75" s="519">
        <v>72270.89</v>
      </c>
      <c r="D75" s="516">
        <v>-544.4600000000064</v>
      </c>
      <c r="E75" s="517">
        <v>-0.74772695592345428</v>
      </c>
      <c r="F75" s="516">
        <v>-1311.4799999999959</v>
      </c>
      <c r="G75" s="517">
        <v>-1.7823291095407683</v>
      </c>
      <c r="I75" s="18"/>
      <c r="J75" s="10"/>
      <c r="K75" s="22"/>
      <c r="L75" s="31"/>
      <c r="M75" s="22"/>
      <c r="N75" s="31"/>
      <c r="O75" s="22"/>
    </row>
    <row r="76" spans="1:15" s="14" customFormat="1" ht="15" hidden="1" customHeight="1">
      <c r="A76" s="113">
        <v>38687</v>
      </c>
      <c r="B76" s="525">
        <v>2005</v>
      </c>
      <c r="C76" s="519">
        <v>70229</v>
      </c>
      <c r="D76" s="516">
        <v>-2041.8899999999994</v>
      </c>
      <c r="E76" s="517">
        <v>-2.8253284275314741</v>
      </c>
      <c r="F76" s="516">
        <v>-1035.6499999999942</v>
      </c>
      <c r="G76" s="517">
        <v>-1.4532450520699882</v>
      </c>
      <c r="I76" s="18"/>
      <c r="J76" s="10"/>
      <c r="K76" s="22"/>
      <c r="L76" s="31"/>
      <c r="M76" s="22"/>
      <c r="N76" s="31"/>
      <c r="O76" s="22"/>
    </row>
    <row r="77" spans="1:15" s="11" customFormat="1" ht="15" hidden="1" customHeight="1">
      <c r="A77" s="114" t="s">
        <v>55</v>
      </c>
      <c r="B77" s="526" t="s">
        <v>55</v>
      </c>
      <c r="C77" s="577"/>
      <c r="D77" s="522"/>
      <c r="E77" s="523"/>
      <c r="F77" s="522"/>
      <c r="G77" s="523"/>
      <c r="I77" s="18"/>
      <c r="J77" s="18"/>
      <c r="K77" s="16"/>
      <c r="L77" s="16"/>
    </row>
    <row r="78" spans="1:15" s="11" customFormat="1" ht="15" hidden="1" customHeight="1">
      <c r="A78" s="113">
        <v>38718</v>
      </c>
      <c r="B78" s="525">
        <v>2006</v>
      </c>
      <c r="C78" s="515">
        <v>69375.56</v>
      </c>
      <c r="D78" s="516">
        <v>-853.44000000000233</v>
      </c>
      <c r="E78" s="517">
        <v>-1.2152244799157046</v>
      </c>
      <c r="F78" s="516">
        <v>-1449.5899999999965</v>
      </c>
      <c r="G78" s="517">
        <v>-2.0467164559482001</v>
      </c>
      <c r="I78" s="18"/>
      <c r="J78" s="22"/>
    </row>
    <row r="79" spans="1:15" s="11" customFormat="1" ht="15" hidden="1" customHeight="1">
      <c r="A79" s="113">
        <v>38749</v>
      </c>
      <c r="B79" s="525">
        <v>2006</v>
      </c>
      <c r="C79" s="519">
        <v>70804.95</v>
      </c>
      <c r="D79" s="516">
        <v>1429.3899999999994</v>
      </c>
      <c r="E79" s="517">
        <v>2.060365350564382</v>
      </c>
      <c r="F79" s="516">
        <v>-1486.1999999999971</v>
      </c>
      <c r="G79" s="517">
        <v>-2.0558533098449772</v>
      </c>
      <c r="I79" s="18"/>
      <c r="J79" s="22"/>
    </row>
    <row r="80" spans="1:15" s="12" customFormat="1" ht="15" customHeight="1">
      <c r="A80" s="113">
        <v>38777</v>
      </c>
      <c r="B80" s="525">
        <v>2006</v>
      </c>
      <c r="C80" s="519">
        <v>71713.3</v>
      </c>
      <c r="D80" s="516">
        <v>908.35000000000582</v>
      </c>
      <c r="E80" s="517">
        <v>1.2828905323709847</v>
      </c>
      <c r="F80" s="516">
        <v>-1259.5899999999965</v>
      </c>
      <c r="G80" s="517">
        <v>-1.7261067774621495</v>
      </c>
      <c r="I80" s="20"/>
      <c r="J80" s="20"/>
      <c r="K80" s="24"/>
    </row>
    <row r="81" spans="1:15" s="12" customFormat="1" ht="15" hidden="1" customHeight="1">
      <c r="A81" s="113">
        <v>38808</v>
      </c>
      <c r="B81" s="525">
        <v>2006</v>
      </c>
      <c r="C81" s="519">
        <v>72395.929999999993</v>
      </c>
      <c r="D81" s="516">
        <v>682.6299999999901</v>
      </c>
      <c r="E81" s="517">
        <v>0.95188758570583332</v>
      </c>
      <c r="F81" s="516">
        <v>-879.20000000001164</v>
      </c>
      <c r="G81" s="517">
        <v>-1.1998613990859042</v>
      </c>
      <c r="I81" s="20"/>
      <c r="J81" s="20"/>
    </row>
    <row r="82" spans="1:15" s="11" customFormat="1" ht="15" hidden="1" customHeight="1">
      <c r="A82" s="113">
        <v>38838</v>
      </c>
      <c r="B82" s="525">
        <v>2006</v>
      </c>
      <c r="C82" s="519">
        <v>73141.31</v>
      </c>
      <c r="D82" s="516">
        <v>745.38000000000466</v>
      </c>
      <c r="E82" s="517">
        <v>1.02958826552819</v>
      </c>
      <c r="F82" s="516">
        <v>-463</v>
      </c>
      <c r="G82" s="517">
        <v>-0.6290392505547544</v>
      </c>
      <c r="I82" s="18"/>
      <c r="J82" s="18"/>
    </row>
    <row r="83" spans="1:15" s="26" customFormat="1" ht="15" hidden="1" customHeight="1">
      <c r="A83" s="113">
        <v>38869</v>
      </c>
      <c r="B83" s="525">
        <v>2006</v>
      </c>
      <c r="C83" s="519">
        <v>73475.210000000006</v>
      </c>
      <c r="D83" s="516">
        <v>333.90000000000873</v>
      </c>
      <c r="E83" s="517">
        <v>0.45651356258180442</v>
      </c>
      <c r="F83" s="516">
        <v>-1335.4699999999866</v>
      </c>
      <c r="G83" s="517">
        <v>-1.7851328179345387</v>
      </c>
      <c r="I83" s="27"/>
      <c r="J83" s="28"/>
    </row>
    <row r="84" spans="1:15" s="1" customFormat="1" ht="15" hidden="1" customHeight="1">
      <c r="A84" s="113">
        <v>38899</v>
      </c>
      <c r="B84" s="525">
        <v>2006</v>
      </c>
      <c r="C84" s="519">
        <v>74616.180000000008</v>
      </c>
      <c r="D84" s="516">
        <v>1140.9700000000012</v>
      </c>
      <c r="E84" s="517">
        <v>1.552863884295121</v>
      </c>
      <c r="F84" s="516">
        <v>-1329.9399999999878</v>
      </c>
      <c r="G84" s="517">
        <v>-1.7511625347022175</v>
      </c>
      <c r="I84" s="29"/>
      <c r="J84" s="30"/>
    </row>
    <row r="85" spans="1:15" s="1" customFormat="1" ht="15" hidden="1" customHeight="1">
      <c r="A85" s="113">
        <v>38930</v>
      </c>
      <c r="B85" s="525">
        <v>2006</v>
      </c>
      <c r="C85" s="519">
        <v>74240.81</v>
      </c>
      <c r="D85" s="516">
        <v>-375.3700000000099</v>
      </c>
      <c r="E85" s="517">
        <v>-0.50306783327692983</v>
      </c>
      <c r="F85" s="516">
        <v>-1364.2300000000105</v>
      </c>
      <c r="G85" s="517">
        <v>-1.8044167425875486</v>
      </c>
      <c r="I85" s="10"/>
      <c r="J85" s="10"/>
    </row>
    <row r="86" spans="1:15" s="1" customFormat="1" ht="15" hidden="1" customHeight="1">
      <c r="A86" s="113">
        <v>38961</v>
      </c>
      <c r="B86" s="525">
        <v>2006</v>
      </c>
      <c r="C86" s="519">
        <v>72964.75</v>
      </c>
      <c r="D86" s="516">
        <v>-1276.0599999999977</v>
      </c>
      <c r="E86" s="517">
        <v>-1.7188120657627479</v>
      </c>
      <c r="F86" s="516">
        <v>-1832.1999999999971</v>
      </c>
      <c r="G86" s="517">
        <v>-2.4495651226420279</v>
      </c>
      <c r="I86" s="10"/>
      <c r="J86" s="10"/>
    </row>
    <row r="87" spans="1:15" s="11" customFormat="1" ht="15" hidden="1" customHeight="1">
      <c r="A87" s="113">
        <v>38991</v>
      </c>
      <c r="B87" s="525">
        <v>2006</v>
      </c>
      <c r="C87" s="519">
        <v>72254.42</v>
      </c>
      <c r="D87" s="516">
        <v>-710.33000000000175</v>
      </c>
      <c r="E87" s="517">
        <v>-0.97352488701736206</v>
      </c>
      <c r="F87" s="516">
        <v>-560.93000000000757</v>
      </c>
      <c r="G87" s="517">
        <v>-0.77034581307377437</v>
      </c>
      <c r="I87" s="16"/>
      <c r="J87" s="31"/>
    </row>
    <row r="88" spans="1:15" s="14" customFormat="1" ht="15" hidden="1" customHeight="1">
      <c r="A88" s="113">
        <v>39022</v>
      </c>
      <c r="B88" s="525">
        <v>2006</v>
      </c>
      <c r="C88" s="519">
        <v>71077.13</v>
      </c>
      <c r="D88" s="516">
        <v>-1177.2899999999936</v>
      </c>
      <c r="E88" s="517">
        <v>-1.6293674490778471</v>
      </c>
      <c r="F88" s="516">
        <v>-1193.7599999999948</v>
      </c>
      <c r="G88" s="517">
        <v>-1.6517853868964352</v>
      </c>
      <c r="I88" s="18"/>
      <c r="J88" s="10"/>
      <c r="K88" s="22"/>
      <c r="L88" s="31"/>
      <c r="M88" s="22"/>
      <c r="N88" s="31"/>
      <c r="O88" s="22"/>
    </row>
    <row r="89" spans="1:15" s="14" customFormat="1" ht="15" hidden="1" customHeight="1">
      <c r="A89" s="113">
        <v>39052</v>
      </c>
      <c r="B89" s="525">
        <v>2006</v>
      </c>
      <c r="C89" s="519">
        <v>69066.77</v>
      </c>
      <c r="D89" s="516">
        <v>-2010.3600000000006</v>
      </c>
      <c r="E89" s="517">
        <v>-2.8284203371745633</v>
      </c>
      <c r="F89" s="516">
        <v>-1162.2299999999959</v>
      </c>
      <c r="G89" s="517">
        <v>-1.6549146364037597</v>
      </c>
      <c r="I89" s="18"/>
      <c r="J89" s="10"/>
      <c r="K89" s="22"/>
      <c r="L89" s="31"/>
      <c r="M89" s="22"/>
      <c r="N89" s="31"/>
      <c r="O89" s="22"/>
    </row>
    <row r="90" spans="1:15" s="12" customFormat="1" ht="15" hidden="1" customHeight="1">
      <c r="A90" s="114" t="s">
        <v>60</v>
      </c>
      <c r="B90" s="526" t="s">
        <v>60</v>
      </c>
      <c r="C90" s="527"/>
      <c r="D90" s="522"/>
      <c r="E90" s="578"/>
      <c r="F90" s="522"/>
      <c r="G90" s="578"/>
      <c r="I90" s="20"/>
      <c r="J90" s="35"/>
      <c r="K90" s="23"/>
      <c r="L90" s="36"/>
      <c r="M90" s="23"/>
      <c r="N90" s="36"/>
      <c r="O90" s="23"/>
    </row>
    <row r="91" spans="1:15" s="11" customFormat="1" ht="15" hidden="1" customHeight="1">
      <c r="A91" s="113">
        <v>39083</v>
      </c>
      <c r="B91" s="525">
        <v>2007</v>
      </c>
      <c r="C91" s="515">
        <v>68445.210000000006</v>
      </c>
      <c r="D91" s="516">
        <v>-621.55999999999767</v>
      </c>
      <c r="E91" s="517">
        <v>-0.8999407385056486</v>
      </c>
      <c r="F91" s="516">
        <v>-930.34999999999127</v>
      </c>
      <c r="G91" s="517">
        <v>-1.3410342201201502</v>
      </c>
      <c r="I91" s="18"/>
      <c r="J91" s="10"/>
      <c r="K91" s="22"/>
      <c r="L91" s="31"/>
      <c r="M91" s="22"/>
      <c r="N91" s="31"/>
      <c r="O91" s="22"/>
    </row>
    <row r="92" spans="1:15" s="11" customFormat="1" ht="15" hidden="1" customHeight="1">
      <c r="A92" s="113">
        <v>39114</v>
      </c>
      <c r="B92" s="525">
        <v>2007</v>
      </c>
      <c r="C92" s="519">
        <v>70099.55</v>
      </c>
      <c r="D92" s="516">
        <v>1654.3399999999965</v>
      </c>
      <c r="E92" s="517">
        <v>2.4170281601882664</v>
      </c>
      <c r="F92" s="516">
        <v>-705.39999999999418</v>
      </c>
      <c r="G92" s="517">
        <v>-0.99625802998235713</v>
      </c>
      <c r="I92" s="18"/>
      <c r="J92" s="10"/>
      <c r="K92" s="22"/>
      <c r="L92" s="31"/>
      <c r="M92" s="22"/>
      <c r="N92" s="31"/>
      <c r="O92" s="22"/>
    </row>
    <row r="93" spans="1:15" s="11" customFormat="1" ht="15" customHeight="1">
      <c r="A93" s="113">
        <v>39142</v>
      </c>
      <c r="B93" s="525">
        <v>2007</v>
      </c>
      <c r="C93" s="519">
        <v>70861.759999999995</v>
      </c>
      <c r="D93" s="516">
        <v>762.20999999999185</v>
      </c>
      <c r="E93" s="517">
        <v>1.0873250969514032</v>
      </c>
      <c r="F93" s="516">
        <v>-851.54000000000815</v>
      </c>
      <c r="G93" s="517">
        <v>-1.1874226956506106</v>
      </c>
      <c r="I93" s="18"/>
      <c r="J93" s="10"/>
      <c r="K93" s="22"/>
      <c r="L93" s="31"/>
      <c r="M93" s="22"/>
      <c r="N93" s="31"/>
      <c r="O93" s="22"/>
    </row>
    <row r="94" spans="1:15" s="12" customFormat="1" ht="15" hidden="1" customHeight="1">
      <c r="A94" s="113">
        <v>39173</v>
      </c>
      <c r="B94" s="525">
        <v>2007</v>
      </c>
      <c r="C94" s="519">
        <v>70991.570000000007</v>
      </c>
      <c r="D94" s="516">
        <v>129.81000000001222</v>
      </c>
      <c r="E94" s="517">
        <v>0.18318766002991538</v>
      </c>
      <c r="F94" s="516">
        <v>-1404.359999999986</v>
      </c>
      <c r="G94" s="517">
        <v>-1.9398328055181935</v>
      </c>
      <c r="I94" s="20"/>
      <c r="J94" s="35"/>
      <c r="K94" s="23"/>
      <c r="L94" s="36"/>
      <c r="M94" s="23"/>
      <c r="N94" s="36"/>
      <c r="O94" s="23"/>
    </row>
    <row r="95" spans="1:15" s="11" customFormat="1" ht="15" hidden="1" customHeight="1">
      <c r="A95" s="113">
        <v>39203</v>
      </c>
      <c r="B95" s="525">
        <v>2007</v>
      </c>
      <c r="C95" s="519">
        <v>71854.95</v>
      </c>
      <c r="D95" s="516">
        <v>863.3799999999901</v>
      </c>
      <c r="E95" s="517">
        <v>1.2161725680950468</v>
      </c>
      <c r="F95" s="516">
        <v>-1286.3600000000006</v>
      </c>
      <c r="G95" s="517">
        <v>-1.7587325138146923</v>
      </c>
      <c r="I95" s="18"/>
      <c r="J95" s="10"/>
      <c r="K95" s="22"/>
    </row>
    <row r="96" spans="1:15" s="11" customFormat="1" ht="15" hidden="1" customHeight="1">
      <c r="A96" s="113">
        <v>39234</v>
      </c>
      <c r="B96" s="525">
        <v>2007</v>
      </c>
      <c r="C96" s="519">
        <v>72580.42</v>
      </c>
      <c r="D96" s="516">
        <v>725.47000000000116</v>
      </c>
      <c r="E96" s="517">
        <v>1.0096312084275354</v>
      </c>
      <c r="F96" s="516">
        <v>-894.79000000000815</v>
      </c>
      <c r="G96" s="517">
        <v>-1.2178121028847784</v>
      </c>
      <c r="I96" s="18"/>
      <c r="J96" s="10"/>
      <c r="K96" s="22"/>
    </row>
    <row r="97" spans="1:16" s="1" customFormat="1" ht="15" hidden="1" customHeight="1">
      <c r="A97" s="113">
        <v>39264</v>
      </c>
      <c r="B97" s="525">
        <v>2007</v>
      </c>
      <c r="C97" s="519">
        <v>73777.81</v>
      </c>
      <c r="D97" s="516">
        <v>1197.3899999999994</v>
      </c>
      <c r="E97" s="517">
        <v>1.6497424512010213</v>
      </c>
      <c r="F97" s="516">
        <v>-838.3700000000099</v>
      </c>
      <c r="G97" s="517">
        <v>-1.123576682698058</v>
      </c>
      <c r="I97" s="18"/>
      <c r="J97" s="10"/>
      <c r="K97" s="22"/>
    </row>
    <row r="98" spans="1:16" s="1" customFormat="1" ht="15" hidden="1" customHeight="1">
      <c r="A98" s="113">
        <v>39295</v>
      </c>
      <c r="B98" s="525">
        <v>2007</v>
      </c>
      <c r="C98" s="519">
        <v>73100.72</v>
      </c>
      <c r="D98" s="516">
        <v>-677.08999999999651</v>
      </c>
      <c r="E98" s="517">
        <v>-0.91774206905841993</v>
      </c>
      <c r="F98" s="516">
        <v>-1140.0899999999965</v>
      </c>
      <c r="G98" s="517">
        <v>-1.5356648183121848</v>
      </c>
      <c r="I98" s="18"/>
      <c r="J98" s="10"/>
      <c r="K98" s="22"/>
    </row>
    <row r="99" spans="1:16" s="6" customFormat="1" ht="15" hidden="1" customHeight="1">
      <c r="A99" s="113">
        <v>39326</v>
      </c>
      <c r="B99" s="525">
        <v>2007</v>
      </c>
      <c r="C99" s="519">
        <v>72749.399999999994</v>
      </c>
      <c r="D99" s="516">
        <v>-351.32000000000698</v>
      </c>
      <c r="E99" s="517">
        <v>-0.48059718153255915</v>
      </c>
      <c r="F99" s="516">
        <v>-215.35000000000582</v>
      </c>
      <c r="G99" s="517">
        <v>-0.29514251744849673</v>
      </c>
      <c r="I99" s="35"/>
      <c r="J99" s="35"/>
    </row>
    <row r="100" spans="1:16" ht="15" hidden="1" customHeight="1">
      <c r="A100" s="113">
        <v>39356</v>
      </c>
      <c r="B100" s="525">
        <v>2007</v>
      </c>
      <c r="C100" s="519">
        <v>71448.08</v>
      </c>
      <c r="D100" s="516">
        <v>-1301.3199999999924</v>
      </c>
      <c r="E100" s="517">
        <v>-1.7887707664942809</v>
      </c>
      <c r="F100" s="516">
        <v>-806.33999999999651</v>
      </c>
      <c r="G100" s="517">
        <v>-1.1159732511865599</v>
      </c>
    </row>
    <row r="101" spans="1:16" ht="15" hidden="1" customHeight="1">
      <c r="A101" s="113">
        <v>39387</v>
      </c>
      <c r="B101" s="525">
        <v>2007</v>
      </c>
      <c r="C101" s="519">
        <v>69707.37</v>
      </c>
      <c r="D101" s="516">
        <v>-1740.7100000000064</v>
      </c>
      <c r="E101" s="517">
        <v>-2.4363285899355276</v>
      </c>
      <c r="F101" s="516">
        <v>-1369.7600000000093</v>
      </c>
      <c r="G101" s="517">
        <v>-1.9271459047375856</v>
      </c>
    </row>
    <row r="102" spans="1:16" ht="15" hidden="1" customHeight="1">
      <c r="A102" s="113">
        <v>39417</v>
      </c>
      <c r="B102" s="525">
        <v>2007</v>
      </c>
      <c r="C102" s="519">
        <v>67825.64</v>
      </c>
      <c r="D102" s="516">
        <v>-1881.7299999999959</v>
      </c>
      <c r="E102" s="517">
        <v>-2.6994706585544606</v>
      </c>
      <c r="F102" s="516">
        <v>-1241.1300000000047</v>
      </c>
      <c r="G102" s="517">
        <v>-1.7970002071908198</v>
      </c>
    </row>
    <row r="103" spans="1:16" s="14" customFormat="1" ht="15" hidden="1" customHeight="1">
      <c r="A103" s="114" t="s">
        <v>67</v>
      </c>
      <c r="B103" s="526" t="s">
        <v>67</v>
      </c>
      <c r="C103" s="527"/>
      <c r="D103" s="528"/>
      <c r="E103" s="529"/>
      <c r="F103" s="522"/>
      <c r="G103" s="523"/>
      <c r="H103" s="6"/>
      <c r="I103" s="60"/>
      <c r="J103" s="60"/>
      <c r="K103" s="60"/>
      <c r="L103" s="60"/>
      <c r="M103" s="60"/>
      <c r="N103" s="60"/>
      <c r="O103" s="31"/>
      <c r="P103" s="22"/>
    </row>
    <row r="104" spans="1:16" s="46" customFormat="1" ht="15" hidden="1" customHeight="1">
      <c r="A104" s="113">
        <v>39448</v>
      </c>
      <c r="B104" s="525">
        <v>2008</v>
      </c>
      <c r="C104" s="515">
        <v>66826</v>
      </c>
      <c r="D104" s="516">
        <v>-999.63999999999942</v>
      </c>
      <c r="E104" s="517">
        <v>-1.4738379173421663</v>
      </c>
      <c r="F104" s="516">
        <v>-1619.2100000000064</v>
      </c>
      <c r="G104" s="517">
        <v>-2.3657024355685508</v>
      </c>
      <c r="I104" s="62"/>
      <c r="J104" s="62"/>
      <c r="K104" s="62"/>
      <c r="L104" s="62"/>
      <c r="M104" s="62"/>
      <c r="N104" s="62"/>
      <c r="O104" s="38"/>
      <c r="P104" s="37"/>
    </row>
    <row r="105" spans="1:16" s="11" customFormat="1" ht="15" hidden="1" customHeight="1">
      <c r="A105" s="113">
        <v>39479</v>
      </c>
      <c r="B105" s="525">
        <v>2008</v>
      </c>
      <c r="C105" s="515">
        <v>68668.600000000006</v>
      </c>
      <c r="D105" s="516">
        <v>1842.6000000000058</v>
      </c>
      <c r="E105" s="517">
        <v>2.7573100290306343</v>
      </c>
      <c r="F105" s="516">
        <v>-1430.9499999999971</v>
      </c>
      <c r="G105" s="517">
        <v>-2.0413112495016037</v>
      </c>
      <c r="I105" s="60"/>
      <c r="J105" s="60"/>
      <c r="K105" s="60"/>
      <c r="L105" s="60"/>
      <c r="M105" s="60"/>
      <c r="N105" s="60"/>
      <c r="O105" s="31"/>
      <c r="P105" s="22"/>
    </row>
    <row r="106" spans="1:16" s="11" customFormat="1" ht="15" customHeight="1">
      <c r="A106" s="113">
        <v>39508</v>
      </c>
      <c r="B106" s="525">
        <v>2008</v>
      </c>
      <c r="C106" s="515">
        <v>69759</v>
      </c>
      <c r="D106" s="516">
        <v>1090.3999999999942</v>
      </c>
      <c r="E106" s="517">
        <v>1.5879164567211177</v>
      </c>
      <c r="F106" s="516">
        <v>-1102.7599999999948</v>
      </c>
      <c r="G106" s="517">
        <v>-1.5562131112746727</v>
      </c>
      <c r="I106" s="60"/>
      <c r="J106" s="60"/>
      <c r="K106" s="60"/>
      <c r="L106" s="60"/>
      <c r="M106" s="60"/>
      <c r="N106" s="60"/>
      <c r="O106" s="31"/>
      <c r="P106" s="22"/>
    </row>
    <row r="107" spans="1:16" s="11" customFormat="1" ht="15" hidden="1" customHeight="1">
      <c r="A107" s="113">
        <v>39539</v>
      </c>
      <c r="B107" s="525">
        <v>2008</v>
      </c>
      <c r="C107" s="515">
        <v>70101</v>
      </c>
      <c r="D107" s="516">
        <v>342</v>
      </c>
      <c r="E107" s="517">
        <v>0.49025932137789141</v>
      </c>
      <c r="F107" s="516">
        <v>-890.57000000000698</v>
      </c>
      <c r="G107" s="517">
        <v>-1.2544728902319093</v>
      </c>
      <c r="I107" s="60"/>
      <c r="J107" s="60"/>
      <c r="K107" s="60"/>
      <c r="L107" s="60"/>
      <c r="M107" s="60"/>
      <c r="N107" s="60"/>
      <c r="O107" s="31"/>
      <c r="P107" s="22"/>
    </row>
    <row r="108" spans="1:16" s="12" customFormat="1" ht="15" hidden="1" customHeight="1">
      <c r="A108" s="113">
        <v>39569</v>
      </c>
      <c r="B108" s="525">
        <v>2008</v>
      </c>
      <c r="C108" s="515">
        <v>70751</v>
      </c>
      <c r="D108" s="516">
        <v>650</v>
      </c>
      <c r="E108" s="517">
        <v>0.92723356300194837</v>
      </c>
      <c r="F108" s="516">
        <v>-1103.9499999999971</v>
      </c>
      <c r="G108" s="517">
        <v>-1.5363590121487789</v>
      </c>
      <c r="H108" s="11"/>
      <c r="I108" s="60"/>
      <c r="J108" s="60"/>
      <c r="K108" s="60"/>
      <c r="L108" s="60"/>
      <c r="M108" s="60"/>
      <c r="N108" s="60"/>
      <c r="O108" s="36"/>
      <c r="P108" s="23"/>
    </row>
    <row r="109" spans="1:16" s="12" customFormat="1" ht="15" hidden="1" customHeight="1">
      <c r="A109" s="113">
        <v>39600</v>
      </c>
      <c r="B109" s="525">
        <v>2008</v>
      </c>
      <c r="C109" s="515">
        <v>68936</v>
      </c>
      <c r="D109" s="516">
        <v>-1815</v>
      </c>
      <c r="E109" s="517">
        <v>-2.5653347655863428</v>
      </c>
      <c r="F109" s="516">
        <v>-3644.4199999999983</v>
      </c>
      <c r="G109" s="517">
        <v>-5.0212164658181848</v>
      </c>
      <c r="I109" s="60"/>
      <c r="J109" s="60"/>
      <c r="K109" s="60"/>
      <c r="L109" s="60"/>
      <c r="M109" s="60"/>
      <c r="N109" s="60"/>
      <c r="O109" s="36"/>
      <c r="P109" s="23"/>
    </row>
    <row r="110" spans="1:16" s="12" customFormat="1" ht="15" hidden="1" customHeight="1">
      <c r="A110" s="113">
        <v>39630</v>
      </c>
      <c r="B110" s="525">
        <v>2008</v>
      </c>
      <c r="C110" s="515">
        <v>72799.429999999993</v>
      </c>
      <c r="D110" s="516">
        <v>3863.429999999993</v>
      </c>
      <c r="E110" s="517">
        <v>5.6043721712893131</v>
      </c>
      <c r="F110" s="516">
        <v>-978.38000000000466</v>
      </c>
      <c r="G110" s="517">
        <v>-1.326116890701968</v>
      </c>
      <c r="I110" s="60"/>
      <c r="J110" s="60"/>
      <c r="K110" s="60"/>
      <c r="L110" s="60"/>
      <c r="M110" s="60"/>
      <c r="N110" s="60"/>
    </row>
    <row r="111" spans="1:16" s="19" customFormat="1" ht="15" hidden="1" customHeight="1">
      <c r="A111" s="113">
        <v>39661</v>
      </c>
      <c r="B111" s="525">
        <v>2008</v>
      </c>
      <c r="C111" s="515">
        <v>72760.100000000006</v>
      </c>
      <c r="D111" s="516">
        <v>-39.329999999987194</v>
      </c>
      <c r="E111" s="517">
        <v>-5.4025148273808554E-2</v>
      </c>
      <c r="F111" s="516">
        <v>-340.61999999999534</v>
      </c>
      <c r="G111" s="517">
        <v>-0.46595984280318703</v>
      </c>
      <c r="I111" s="60"/>
      <c r="J111" s="60"/>
      <c r="K111" s="60"/>
      <c r="L111" s="60"/>
      <c r="M111" s="60"/>
      <c r="N111" s="60"/>
    </row>
    <row r="112" spans="1:16" s="6" customFormat="1" ht="15" hidden="1" customHeight="1">
      <c r="A112" s="113">
        <v>39692</v>
      </c>
      <c r="B112" s="525">
        <v>2008</v>
      </c>
      <c r="C112" s="515">
        <v>71678.95</v>
      </c>
      <c r="D112" s="516">
        <v>-1081.1500000000087</v>
      </c>
      <c r="E112" s="517">
        <v>-1.4859105471268066</v>
      </c>
      <c r="F112" s="516">
        <v>-1070.4499999999971</v>
      </c>
      <c r="G112" s="517">
        <v>-1.4714210701394137</v>
      </c>
      <c r="H112" s="19"/>
      <c r="I112" s="60"/>
      <c r="J112" s="60"/>
      <c r="K112" s="60"/>
      <c r="L112" s="60"/>
      <c r="M112" s="60"/>
      <c r="N112" s="60"/>
    </row>
    <row r="113" spans="1:14" s="6" customFormat="1" ht="15" hidden="1" customHeight="1">
      <c r="A113" s="113">
        <v>39722</v>
      </c>
      <c r="B113" s="525">
        <v>2008</v>
      </c>
      <c r="C113" s="515">
        <v>69149.039999999994</v>
      </c>
      <c r="D113" s="516">
        <v>-2529.9100000000035</v>
      </c>
      <c r="E113" s="517">
        <v>-3.5295020365114169</v>
      </c>
      <c r="F113" s="516">
        <v>-2299.0400000000081</v>
      </c>
      <c r="G113" s="517">
        <v>-3.2177771607018855</v>
      </c>
      <c r="H113" s="19"/>
      <c r="I113" s="60"/>
      <c r="J113" s="60"/>
      <c r="K113" s="60"/>
      <c r="L113" s="60"/>
      <c r="M113" s="60"/>
      <c r="N113" s="60"/>
    </row>
    <row r="114" spans="1:14" s="6" customFormat="1" ht="15" hidden="1" customHeight="1">
      <c r="A114" s="113">
        <v>39753</v>
      </c>
      <c r="B114" s="525">
        <v>2008</v>
      </c>
      <c r="C114" s="515">
        <v>68906.100000000006</v>
      </c>
      <c r="D114" s="516">
        <v>-242.93999999998778</v>
      </c>
      <c r="E114" s="517">
        <v>-0.35132808785196801</v>
      </c>
      <c r="F114" s="516">
        <v>-801.26999999998952</v>
      </c>
      <c r="G114" s="517">
        <v>-1.1494767339522127</v>
      </c>
      <c r="I114" s="60"/>
      <c r="J114" s="60"/>
      <c r="K114" s="60"/>
      <c r="L114" s="60"/>
      <c r="M114" s="60"/>
      <c r="N114" s="60"/>
    </row>
    <row r="115" spans="1:14" s="6" customFormat="1" ht="15" hidden="1" customHeight="1">
      <c r="A115" s="113">
        <v>39783</v>
      </c>
      <c r="B115" s="525">
        <v>2008</v>
      </c>
      <c r="C115" s="515">
        <v>66137.679999999993</v>
      </c>
      <c r="D115" s="516">
        <v>-2768.4200000000128</v>
      </c>
      <c r="E115" s="517">
        <v>-4.0176704239537742</v>
      </c>
      <c r="F115" s="516">
        <v>-1687.9600000000064</v>
      </c>
      <c r="G115" s="517">
        <v>-2.4886753740915708</v>
      </c>
      <c r="I115" s="60"/>
      <c r="J115" s="60"/>
      <c r="K115" s="60"/>
      <c r="L115" s="60"/>
      <c r="M115" s="60"/>
      <c r="N115" s="60"/>
    </row>
    <row r="116" spans="1:14" s="6" customFormat="1" ht="15" hidden="1" customHeight="1">
      <c r="A116" s="114" t="s">
        <v>126</v>
      </c>
      <c r="B116" s="526" t="s">
        <v>126</v>
      </c>
      <c r="C116" s="527"/>
      <c r="D116" s="528"/>
      <c r="E116" s="529"/>
      <c r="F116" s="528"/>
      <c r="G116" s="529"/>
      <c r="H116" s="58"/>
      <c r="I116" s="35"/>
    </row>
    <row r="117" spans="1:14" s="63" customFormat="1" ht="15" hidden="1" customHeight="1">
      <c r="A117" s="113">
        <v>39814</v>
      </c>
      <c r="B117" s="525">
        <v>2009</v>
      </c>
      <c r="C117" s="515">
        <v>63684.75</v>
      </c>
      <c r="D117" s="516">
        <v>-2452.929999999993</v>
      </c>
      <c r="E117" s="517">
        <v>-3.7088237748889838</v>
      </c>
      <c r="F117" s="516">
        <v>-3141.25</v>
      </c>
      <c r="G117" s="517">
        <v>-4.7006404692784258</v>
      </c>
    </row>
    <row r="118" spans="1:14" s="63" customFormat="1" ht="15" hidden="1" customHeight="1">
      <c r="A118" s="113">
        <v>39845</v>
      </c>
      <c r="B118" s="525">
        <v>2009</v>
      </c>
      <c r="C118" s="515">
        <v>65443.3</v>
      </c>
      <c r="D118" s="516">
        <v>1758.5500000000029</v>
      </c>
      <c r="E118" s="517">
        <v>2.7613361126486353</v>
      </c>
      <c r="F118" s="516">
        <v>-3225.3000000000029</v>
      </c>
      <c r="G118" s="517">
        <v>-4.6969065919503237</v>
      </c>
    </row>
    <row r="119" spans="1:14" s="63" customFormat="1" ht="15" customHeight="1">
      <c r="A119" s="113">
        <v>39873</v>
      </c>
      <c r="B119" s="525">
        <v>2009</v>
      </c>
      <c r="C119" s="515">
        <v>67329.13</v>
      </c>
      <c r="D119" s="516">
        <v>1885.8300000000017</v>
      </c>
      <c r="E119" s="517">
        <v>2.8816242457211132</v>
      </c>
      <c r="F119" s="516">
        <v>-2429.8699999999953</v>
      </c>
      <c r="G119" s="517">
        <v>-3.4832351381183742</v>
      </c>
    </row>
    <row r="120" spans="1:14" s="63" customFormat="1" ht="15" hidden="1" customHeight="1">
      <c r="A120" s="113">
        <v>39904</v>
      </c>
      <c r="B120" s="525">
        <v>2009</v>
      </c>
      <c r="C120" s="515">
        <v>67707.75</v>
      </c>
      <c r="D120" s="516">
        <v>378.61999999999534</v>
      </c>
      <c r="E120" s="517">
        <v>0.56234203531219862</v>
      </c>
      <c r="F120" s="516">
        <v>-2393.25</v>
      </c>
      <c r="G120" s="517">
        <v>-3.4140026533145118</v>
      </c>
    </row>
    <row r="121" spans="1:14" s="57" customFormat="1" ht="15" hidden="1" customHeight="1">
      <c r="A121" s="113">
        <v>39934</v>
      </c>
      <c r="B121" s="525">
        <v>2009</v>
      </c>
      <c r="C121" s="515">
        <v>67869.100000000006</v>
      </c>
      <c r="D121" s="516">
        <v>161.35000000000582</v>
      </c>
      <c r="E121" s="517">
        <v>0.23830359153865288</v>
      </c>
      <c r="F121" s="516">
        <v>-2881.8999999999942</v>
      </c>
      <c r="G121" s="517">
        <v>-4.0732993173241283</v>
      </c>
    </row>
    <row r="122" spans="1:14" s="57" customFormat="1" ht="15" hidden="1" customHeight="1">
      <c r="A122" s="113">
        <v>39965</v>
      </c>
      <c r="B122" s="525">
        <v>2009</v>
      </c>
      <c r="C122" s="515">
        <v>68309.63</v>
      </c>
      <c r="D122" s="516">
        <v>440.52999999999884</v>
      </c>
      <c r="E122" s="517">
        <v>0.64908772917277702</v>
      </c>
      <c r="F122" s="516">
        <v>-626.36999999999534</v>
      </c>
      <c r="G122" s="517">
        <v>-0.90862539166762701</v>
      </c>
    </row>
    <row r="123" spans="1:14" s="57" customFormat="1" ht="15" hidden="1" customHeight="1">
      <c r="A123" s="113">
        <v>39995</v>
      </c>
      <c r="B123" s="525">
        <v>2009</v>
      </c>
      <c r="C123" s="515">
        <v>69968.039999999994</v>
      </c>
      <c r="D123" s="516">
        <v>1658.4099999999889</v>
      </c>
      <c r="E123" s="517">
        <v>2.4277836082555098</v>
      </c>
      <c r="F123" s="516">
        <v>-2831.3899999999994</v>
      </c>
      <c r="G123" s="517">
        <v>-3.8893024299778176</v>
      </c>
      <c r="H123" s="90"/>
    </row>
    <row r="124" spans="1:14" s="57" customFormat="1" ht="15" hidden="1" customHeight="1">
      <c r="A124" s="113">
        <v>40026</v>
      </c>
      <c r="B124" s="525">
        <v>2009</v>
      </c>
      <c r="C124" s="515">
        <v>69872.38</v>
      </c>
      <c r="D124" s="516">
        <v>-95.659999999988941</v>
      </c>
      <c r="E124" s="517">
        <v>-0.13671956510428629</v>
      </c>
      <c r="F124" s="516">
        <v>-2887.7200000000012</v>
      </c>
      <c r="G124" s="517">
        <v>-3.968823572260078</v>
      </c>
    </row>
    <row r="125" spans="1:14" ht="15" hidden="1" customHeight="1">
      <c r="A125" s="113">
        <v>40057</v>
      </c>
      <c r="B125" s="525">
        <v>2009</v>
      </c>
      <c r="C125" s="515">
        <v>68374</v>
      </c>
      <c r="D125" s="516">
        <v>-1498.3800000000047</v>
      </c>
      <c r="E125" s="517">
        <v>-2.1444525004014565</v>
      </c>
      <c r="F125" s="516">
        <v>-3304.9499999999971</v>
      </c>
      <c r="G125" s="517">
        <v>-4.6107678753664771</v>
      </c>
    </row>
    <row r="126" spans="1:14" ht="15" hidden="1" customHeight="1">
      <c r="A126" s="113">
        <v>40087</v>
      </c>
      <c r="B126" s="525">
        <v>2009</v>
      </c>
      <c r="C126" s="515">
        <v>66404.09</v>
      </c>
      <c r="D126" s="516">
        <v>-1969.9100000000035</v>
      </c>
      <c r="E126" s="517">
        <v>-2.8810805276859668</v>
      </c>
      <c r="F126" s="516">
        <v>-2744.9499999999971</v>
      </c>
      <c r="G126" s="517">
        <v>-3.9696140394718356</v>
      </c>
    </row>
    <row r="127" spans="1:14" s="57" customFormat="1" ht="15" hidden="1" customHeight="1">
      <c r="A127" s="113">
        <v>40118</v>
      </c>
      <c r="B127" s="525">
        <v>2009</v>
      </c>
      <c r="C127" s="515">
        <v>65654.710000000006</v>
      </c>
      <c r="D127" s="516">
        <v>-749.3799999999901</v>
      </c>
      <c r="E127" s="517">
        <v>-1.1285148249151433</v>
      </c>
      <c r="F127" s="516">
        <v>-3251.3899999999994</v>
      </c>
      <c r="G127" s="517">
        <v>-4.7185807932824559</v>
      </c>
    </row>
    <row r="128" spans="1:14" s="91" customFormat="1" ht="15" hidden="1" customHeight="1">
      <c r="A128" s="113">
        <v>40148</v>
      </c>
      <c r="B128" s="525">
        <v>2009</v>
      </c>
      <c r="C128" s="515">
        <v>63529.94</v>
      </c>
      <c r="D128" s="516">
        <v>-2124.7700000000041</v>
      </c>
      <c r="E128" s="517">
        <v>-3.2362796210660321</v>
      </c>
      <c r="F128" s="516">
        <v>-2607.7399999999907</v>
      </c>
      <c r="G128" s="517">
        <v>-3.9428960919100717</v>
      </c>
    </row>
    <row r="129" spans="1:9" s="6" customFormat="1" ht="15" hidden="1" customHeight="1">
      <c r="A129" s="114" t="s">
        <v>160</v>
      </c>
      <c r="B129" s="526" t="s">
        <v>160</v>
      </c>
      <c r="C129" s="527"/>
      <c r="D129" s="528"/>
      <c r="E129" s="529"/>
      <c r="F129" s="528"/>
      <c r="G129" s="529"/>
      <c r="H129" s="58"/>
      <c r="I129" s="35"/>
    </row>
    <row r="130" spans="1:9" s="63" customFormat="1" ht="15" hidden="1" customHeight="1">
      <c r="A130" s="113">
        <v>40179</v>
      </c>
      <c r="B130" s="525">
        <v>2010</v>
      </c>
      <c r="C130" s="515">
        <v>62620.31</v>
      </c>
      <c r="D130" s="516">
        <v>-909.63000000000466</v>
      </c>
      <c r="E130" s="517">
        <v>-1.4318130947392831</v>
      </c>
      <c r="F130" s="516">
        <v>-1064.4400000000023</v>
      </c>
      <c r="G130" s="517">
        <v>-1.6714205520159879</v>
      </c>
    </row>
    <row r="131" spans="1:9" s="63" customFormat="1" ht="15" hidden="1" customHeight="1">
      <c r="A131" s="113">
        <v>40210</v>
      </c>
      <c r="B131" s="525">
        <v>2010</v>
      </c>
      <c r="C131" s="515">
        <v>63787.8</v>
      </c>
      <c r="D131" s="516">
        <v>1167.4900000000052</v>
      </c>
      <c r="E131" s="517">
        <v>1.8643951139814021</v>
      </c>
      <c r="F131" s="516">
        <v>-1655.5</v>
      </c>
      <c r="G131" s="517">
        <v>-2.5296707225949717</v>
      </c>
    </row>
    <row r="132" spans="1:9" s="63" customFormat="1" ht="15" customHeight="1">
      <c r="A132" s="113">
        <v>40238</v>
      </c>
      <c r="B132" s="525">
        <v>2010</v>
      </c>
      <c r="C132" s="515">
        <v>65465.43</v>
      </c>
      <c r="D132" s="516">
        <v>1677.6299999999974</v>
      </c>
      <c r="E132" s="517">
        <v>2.6300170251991801</v>
      </c>
      <c r="F132" s="516">
        <v>-1863.7000000000044</v>
      </c>
      <c r="G132" s="517">
        <v>-2.768044084336168</v>
      </c>
    </row>
    <row r="133" spans="1:9" s="63" customFormat="1" ht="15" hidden="1" customHeight="1">
      <c r="A133" s="113">
        <v>40269</v>
      </c>
      <c r="B133" s="525">
        <v>2010</v>
      </c>
      <c r="C133" s="515">
        <v>66113</v>
      </c>
      <c r="D133" s="516">
        <v>647.56999999999971</v>
      </c>
      <c r="E133" s="517">
        <v>0.98917856340361254</v>
      </c>
      <c r="F133" s="516">
        <v>-1594.75</v>
      </c>
      <c r="G133" s="517">
        <v>-2.3553433691121057</v>
      </c>
    </row>
    <row r="134" spans="1:9" s="57" customFormat="1" ht="15" hidden="1" customHeight="1">
      <c r="A134" s="113">
        <v>40299</v>
      </c>
      <c r="B134" s="525">
        <v>2010</v>
      </c>
      <c r="C134" s="515">
        <v>65962.039999999994</v>
      </c>
      <c r="D134" s="516">
        <v>-150.9600000000064</v>
      </c>
      <c r="E134" s="517">
        <v>-0.2283363332476398</v>
      </c>
      <c r="F134" s="516">
        <v>-1907.0600000000122</v>
      </c>
      <c r="G134" s="517">
        <v>-2.8099090749693261</v>
      </c>
    </row>
    <row r="135" spans="1:9" s="57" customFormat="1" ht="15" hidden="1" customHeight="1">
      <c r="A135" s="113">
        <v>40330</v>
      </c>
      <c r="B135" s="525">
        <v>2010</v>
      </c>
      <c r="C135" s="515">
        <v>66003.09</v>
      </c>
      <c r="D135" s="516">
        <v>41.05000000000291</v>
      </c>
      <c r="E135" s="517">
        <v>6.2232762964882227E-2</v>
      </c>
      <c r="F135" s="516">
        <v>-2306.5400000000081</v>
      </c>
      <c r="G135" s="517">
        <v>-3.3765956571569831</v>
      </c>
    </row>
    <row r="136" spans="1:9" s="57" customFormat="1" ht="15" hidden="1" customHeight="1">
      <c r="A136" s="113">
        <v>40360</v>
      </c>
      <c r="B136" s="525">
        <v>2010</v>
      </c>
      <c r="C136" s="515">
        <v>67800.039999999994</v>
      </c>
      <c r="D136" s="516">
        <v>1796.9499999999971</v>
      </c>
      <c r="E136" s="517">
        <v>2.7225240515254683</v>
      </c>
      <c r="F136" s="516">
        <v>-2168</v>
      </c>
      <c r="G136" s="517">
        <v>-3.0985575699991017</v>
      </c>
    </row>
    <row r="137" spans="1:9" s="57" customFormat="1" ht="15" hidden="1" customHeight="1">
      <c r="A137" s="113">
        <v>40391</v>
      </c>
      <c r="B137" s="525">
        <v>2010</v>
      </c>
      <c r="C137" s="515">
        <v>67391.95</v>
      </c>
      <c r="D137" s="516">
        <v>-408.08999999999651</v>
      </c>
      <c r="E137" s="517">
        <v>-0.6019022997626422</v>
      </c>
      <c r="F137" s="516">
        <v>-2480.4300000000076</v>
      </c>
      <c r="G137" s="517">
        <v>-3.5499434826751468</v>
      </c>
    </row>
    <row r="138" spans="1:9" s="57" customFormat="1" ht="15" hidden="1" customHeight="1">
      <c r="A138" s="113">
        <v>40422</v>
      </c>
      <c r="B138" s="525">
        <v>2010</v>
      </c>
      <c r="C138" s="515">
        <v>66472.539999999994</v>
      </c>
      <c r="D138" s="516">
        <v>-919.41000000000349</v>
      </c>
      <c r="E138" s="517">
        <v>-1.3642727358386395</v>
      </c>
      <c r="F138" s="516">
        <v>-1901.4600000000064</v>
      </c>
      <c r="G138" s="517">
        <v>-2.7809693743235897</v>
      </c>
    </row>
    <row r="139" spans="1:9" ht="15" hidden="1" customHeight="1">
      <c r="A139" s="113">
        <v>40452</v>
      </c>
      <c r="B139" s="525">
        <v>2010</v>
      </c>
      <c r="C139" s="515">
        <v>64728.4</v>
      </c>
      <c r="D139" s="516">
        <v>-1744.1399999999921</v>
      </c>
      <c r="E139" s="517">
        <v>-2.6238503899504906</v>
      </c>
      <c r="F139" s="516">
        <v>-1675.6899999999951</v>
      </c>
      <c r="G139" s="517">
        <v>-2.5234740811898746</v>
      </c>
    </row>
    <row r="140" spans="1:9" s="57" customFormat="1" ht="15" hidden="1" customHeight="1">
      <c r="A140" s="113">
        <v>40483</v>
      </c>
      <c r="B140" s="525">
        <v>2010</v>
      </c>
      <c r="C140" s="515">
        <v>63907.38</v>
      </c>
      <c r="D140" s="516">
        <v>-821.02000000000407</v>
      </c>
      <c r="E140" s="517">
        <v>-1.2684076850347026</v>
      </c>
      <c r="F140" s="516">
        <v>-1747.330000000009</v>
      </c>
      <c r="G140" s="517">
        <v>-2.6613932191612832</v>
      </c>
    </row>
    <row r="141" spans="1:9" s="91" customFormat="1" ht="15" hidden="1" customHeight="1">
      <c r="A141" s="113">
        <v>40513</v>
      </c>
      <c r="B141" s="525">
        <v>2010</v>
      </c>
      <c r="C141" s="515">
        <v>61344.42</v>
      </c>
      <c r="D141" s="516">
        <v>-2562.9599999999991</v>
      </c>
      <c r="E141" s="517">
        <v>-4.0104288424904837</v>
      </c>
      <c r="F141" s="516">
        <v>-2185.5200000000041</v>
      </c>
      <c r="G141" s="517">
        <v>-3.4401417662286491</v>
      </c>
    </row>
    <row r="142" spans="1:9" s="6" customFormat="1" ht="15" hidden="1" customHeight="1">
      <c r="A142" s="114" t="s">
        <v>169</v>
      </c>
      <c r="B142" s="526" t="s">
        <v>169</v>
      </c>
      <c r="C142" s="527"/>
      <c r="D142" s="528"/>
      <c r="E142" s="529"/>
      <c r="F142" s="528"/>
      <c r="G142" s="529"/>
      <c r="H142" s="58"/>
      <c r="I142" s="35"/>
    </row>
    <row r="143" spans="1:9" s="63" customFormat="1" ht="15" hidden="1" customHeight="1">
      <c r="A143" s="113">
        <v>40544</v>
      </c>
      <c r="B143" s="525">
        <v>2011</v>
      </c>
      <c r="C143" s="515">
        <v>60507.8</v>
      </c>
      <c r="D143" s="516">
        <v>-836.61999999999534</v>
      </c>
      <c r="E143" s="517">
        <v>-1.3638078247377621</v>
      </c>
      <c r="F143" s="516">
        <v>-2112.5099999999948</v>
      </c>
      <c r="G143" s="517">
        <v>-3.3735221048889628</v>
      </c>
    </row>
    <row r="144" spans="1:9" s="63" customFormat="1" ht="14.45" hidden="1" customHeight="1">
      <c r="A144" s="113">
        <v>40575</v>
      </c>
      <c r="B144" s="525">
        <v>2011</v>
      </c>
      <c r="C144" s="515">
        <v>61786.8</v>
      </c>
      <c r="D144" s="516">
        <v>1279</v>
      </c>
      <c r="E144" s="517">
        <v>2.1137770667583311</v>
      </c>
      <c r="F144" s="516">
        <v>-2001</v>
      </c>
      <c r="G144" s="517">
        <v>-3.1369634945867375</v>
      </c>
    </row>
    <row r="145" spans="1:9" s="63" customFormat="1" ht="14.45" customHeight="1">
      <c r="A145" s="113">
        <v>40603</v>
      </c>
      <c r="B145" s="525">
        <v>2011</v>
      </c>
      <c r="C145" s="515">
        <v>63374.34</v>
      </c>
      <c r="D145" s="516">
        <v>1587.5399999999936</v>
      </c>
      <c r="E145" s="517">
        <v>2.5693837518693243</v>
      </c>
      <c r="F145" s="516">
        <v>-2091.0900000000038</v>
      </c>
      <c r="G145" s="517">
        <v>-3.1941896662101072</v>
      </c>
    </row>
    <row r="146" spans="1:9" s="63" customFormat="1" ht="14.45" hidden="1" customHeight="1">
      <c r="A146" s="113">
        <v>40634</v>
      </c>
      <c r="B146" s="525">
        <v>2011</v>
      </c>
      <c r="C146" s="515">
        <v>63724.42</v>
      </c>
      <c r="D146" s="516">
        <v>350.08000000000175</v>
      </c>
      <c r="E146" s="517">
        <v>0.55240023012468953</v>
      </c>
      <c r="F146" s="516">
        <v>-2388.5800000000017</v>
      </c>
      <c r="G146" s="517">
        <v>-3.6128749262626059</v>
      </c>
    </row>
    <row r="147" spans="1:9" s="63" customFormat="1" ht="14.45" hidden="1" customHeight="1">
      <c r="A147" s="113">
        <v>40664</v>
      </c>
      <c r="B147" s="525">
        <v>2011</v>
      </c>
      <c r="C147" s="515">
        <v>63895.68</v>
      </c>
      <c r="D147" s="516">
        <v>171.26000000000204</v>
      </c>
      <c r="E147" s="517">
        <v>0.2687509749009962</v>
      </c>
      <c r="F147" s="516">
        <v>-2066.3599999999933</v>
      </c>
      <c r="G147" s="517">
        <v>-3.1326502333766371</v>
      </c>
    </row>
    <row r="148" spans="1:9" s="57" customFormat="1" ht="14.45" hidden="1" customHeight="1">
      <c r="A148" s="113">
        <v>40695</v>
      </c>
      <c r="B148" s="525">
        <v>2011</v>
      </c>
      <c r="C148" s="515">
        <v>64697.68</v>
      </c>
      <c r="D148" s="516">
        <v>802</v>
      </c>
      <c r="E148" s="517">
        <v>1.2551709286136514</v>
      </c>
      <c r="F148" s="516">
        <v>-1305.4099999999962</v>
      </c>
      <c r="G148" s="517">
        <v>-1.977801342331091</v>
      </c>
    </row>
    <row r="149" spans="1:9" s="57" customFormat="1" ht="14.45" hidden="1" customHeight="1">
      <c r="A149" s="113">
        <v>40725</v>
      </c>
      <c r="B149" s="525">
        <v>2011</v>
      </c>
      <c r="C149" s="515">
        <v>66170.14</v>
      </c>
      <c r="D149" s="516">
        <v>1472.4599999999991</v>
      </c>
      <c r="E149" s="517">
        <v>2.275908502437801</v>
      </c>
      <c r="F149" s="516">
        <v>-1629.8999999999942</v>
      </c>
      <c r="G149" s="517">
        <v>-2.4039808826071436</v>
      </c>
    </row>
    <row r="150" spans="1:9" s="57" customFormat="1" ht="14.45" hidden="1" customHeight="1">
      <c r="A150" s="113">
        <v>40756</v>
      </c>
      <c r="B150" s="525">
        <v>2011</v>
      </c>
      <c r="C150" s="515">
        <v>66131.77</v>
      </c>
      <c r="D150" s="516">
        <v>-38.369999999995343</v>
      </c>
      <c r="E150" s="517">
        <v>-5.7986880487163717E-2</v>
      </c>
      <c r="F150" s="516">
        <v>-1260.179999999993</v>
      </c>
      <c r="G150" s="517">
        <v>-1.8699266010257816</v>
      </c>
    </row>
    <row r="151" spans="1:9" s="57" customFormat="1" ht="14.45" hidden="1" customHeight="1">
      <c r="A151" s="113">
        <v>40787</v>
      </c>
      <c r="B151" s="525">
        <v>2011</v>
      </c>
      <c r="C151" s="515">
        <v>64737.77</v>
      </c>
      <c r="D151" s="516">
        <v>-1394.0000000000073</v>
      </c>
      <c r="E151" s="517">
        <v>-2.1079127324128848</v>
      </c>
      <c r="F151" s="516">
        <v>-1734.7699999999968</v>
      </c>
      <c r="G151" s="517">
        <v>-2.6097543436733446</v>
      </c>
    </row>
    <row r="152" spans="1:9" ht="14.45" hidden="1" customHeight="1">
      <c r="A152" s="113">
        <v>40817</v>
      </c>
      <c r="B152" s="525">
        <v>2011</v>
      </c>
      <c r="C152" s="515">
        <v>63509.9</v>
      </c>
      <c r="D152" s="516">
        <v>-1227.8699999999953</v>
      </c>
      <c r="E152" s="517">
        <v>-1.8966825703140415</v>
      </c>
      <c r="F152" s="516">
        <v>-1218.5</v>
      </c>
      <c r="G152" s="517">
        <v>-1.8824812601578316</v>
      </c>
    </row>
    <row r="153" spans="1:9" s="57" customFormat="1" ht="14.45" hidden="1" customHeight="1">
      <c r="A153" s="113">
        <v>40848</v>
      </c>
      <c r="B153" s="525">
        <v>2011</v>
      </c>
      <c r="C153" s="515">
        <v>62734</v>
      </c>
      <c r="D153" s="516">
        <v>-775.90000000000146</v>
      </c>
      <c r="E153" s="517">
        <v>-1.2216992941257985</v>
      </c>
      <c r="F153" s="516">
        <v>-1173.3799999999974</v>
      </c>
      <c r="G153" s="517">
        <v>-1.8360633779697935</v>
      </c>
    </row>
    <row r="154" spans="1:9" s="91" customFormat="1" ht="14.45" hidden="1" customHeight="1">
      <c r="A154" s="113">
        <v>40878</v>
      </c>
      <c r="B154" s="525">
        <v>2011</v>
      </c>
      <c r="C154" s="515">
        <v>60034.75</v>
      </c>
      <c r="D154" s="516">
        <v>-2699.25</v>
      </c>
      <c r="E154" s="517">
        <v>-4.3026907259221474</v>
      </c>
      <c r="F154" s="516">
        <v>-1309.6699999999983</v>
      </c>
      <c r="G154" s="517">
        <v>-2.1349456071147159</v>
      </c>
    </row>
    <row r="155" spans="1:9" s="6" customFormat="1" ht="14.45" hidden="1" customHeight="1">
      <c r="A155" s="114" t="s">
        <v>194</v>
      </c>
      <c r="B155" s="526" t="s">
        <v>194</v>
      </c>
      <c r="C155" s="527"/>
      <c r="D155" s="528"/>
      <c r="E155" s="529"/>
      <c r="F155" s="528"/>
      <c r="G155" s="529"/>
      <c r="H155" s="58"/>
      <c r="I155" s="35"/>
    </row>
    <row r="156" spans="1:9" s="63" customFormat="1" ht="15" hidden="1" customHeight="1">
      <c r="A156" s="113">
        <v>40909</v>
      </c>
      <c r="B156" s="525">
        <v>2012</v>
      </c>
      <c r="C156" s="515">
        <v>59049.66</v>
      </c>
      <c r="D156" s="516">
        <v>-985.08999999999651</v>
      </c>
      <c r="E156" s="517">
        <v>-1.6408663315829557</v>
      </c>
      <c r="F156" s="516">
        <v>-1458.1399999999994</v>
      </c>
      <c r="G156" s="517">
        <v>-2.4098380704636497</v>
      </c>
    </row>
    <row r="157" spans="1:9" s="63" customFormat="1" ht="15" hidden="1" customHeight="1">
      <c r="A157" s="113">
        <v>40940</v>
      </c>
      <c r="B157" s="525">
        <v>2012</v>
      </c>
      <c r="C157" s="515">
        <v>61140.28</v>
      </c>
      <c r="D157" s="516">
        <v>2090.6199999999953</v>
      </c>
      <c r="E157" s="517">
        <v>3.5404437553069812</v>
      </c>
      <c r="F157" s="516">
        <v>-646.52000000000407</v>
      </c>
      <c r="G157" s="517">
        <v>-1.0463723643237728</v>
      </c>
    </row>
    <row r="158" spans="1:9" s="80" customFormat="1" ht="15" customHeight="1">
      <c r="A158" s="113">
        <v>40969</v>
      </c>
      <c r="B158" s="525">
        <v>2012</v>
      </c>
      <c r="C158" s="515">
        <v>62505.5</v>
      </c>
      <c r="D158" s="516">
        <v>1365.2200000000012</v>
      </c>
      <c r="E158" s="517">
        <v>2.2329305655780445</v>
      </c>
      <c r="F158" s="516">
        <v>-868.83999999999651</v>
      </c>
      <c r="G158" s="517">
        <v>-1.370964967840294</v>
      </c>
    </row>
    <row r="159" spans="1:9" s="63" customFormat="1" ht="15" hidden="1" customHeight="1">
      <c r="A159" s="113">
        <v>41000</v>
      </c>
      <c r="B159" s="525">
        <v>2012</v>
      </c>
      <c r="C159" s="515">
        <v>62296.1</v>
      </c>
      <c r="D159" s="516">
        <v>-209.40000000000146</v>
      </c>
      <c r="E159" s="517">
        <v>-0.33501051907431645</v>
      </c>
      <c r="F159" s="516">
        <v>-1428.3199999999997</v>
      </c>
      <c r="G159" s="517">
        <v>-2.2414013340568744</v>
      </c>
    </row>
    <row r="160" spans="1:9" s="63" customFormat="1" ht="15" hidden="1" customHeight="1">
      <c r="A160" s="113">
        <v>41030</v>
      </c>
      <c r="B160" s="525">
        <v>2012</v>
      </c>
      <c r="C160" s="515">
        <v>62699.9</v>
      </c>
      <c r="D160" s="516">
        <v>403.80000000000291</v>
      </c>
      <c r="E160" s="517">
        <v>0.64819467029235511</v>
      </c>
      <c r="F160" s="516">
        <v>-1195.7799999999988</v>
      </c>
      <c r="G160" s="517">
        <v>-1.8714567244608702</v>
      </c>
    </row>
    <row r="161" spans="1:11" s="63" customFormat="1" ht="15" hidden="1" customHeight="1">
      <c r="A161" s="113">
        <v>41061</v>
      </c>
      <c r="B161" s="525">
        <v>2012</v>
      </c>
      <c r="C161" s="515">
        <v>63264.95</v>
      </c>
      <c r="D161" s="516">
        <v>565.04999999999563</v>
      </c>
      <c r="E161" s="517">
        <v>0.90119760956555695</v>
      </c>
      <c r="F161" s="516">
        <v>-1432.7300000000032</v>
      </c>
      <c r="G161" s="517">
        <v>-2.2144998089575978</v>
      </c>
    </row>
    <row r="162" spans="1:11" s="57" customFormat="1" ht="15" hidden="1" customHeight="1">
      <c r="A162" s="113">
        <v>41091</v>
      </c>
      <c r="B162" s="525">
        <v>2012</v>
      </c>
      <c r="C162" s="515">
        <v>64792.4</v>
      </c>
      <c r="D162" s="516">
        <v>1527.4500000000044</v>
      </c>
      <c r="E162" s="517">
        <v>2.4143700421797689</v>
      </c>
      <c r="F162" s="516">
        <v>-1377.739999999998</v>
      </c>
      <c r="G162" s="517">
        <v>-2.0821174021998416</v>
      </c>
    </row>
    <row r="163" spans="1:11" s="57" customFormat="1" ht="15" hidden="1" customHeight="1">
      <c r="A163" s="113">
        <v>41122</v>
      </c>
      <c r="B163" s="525">
        <v>2012</v>
      </c>
      <c r="C163" s="515">
        <v>64862.81</v>
      </c>
      <c r="D163" s="516">
        <v>70.409999999996217</v>
      </c>
      <c r="E163" s="517">
        <v>0.10867015267221802</v>
      </c>
      <c r="F163" s="516">
        <v>-1268.9600000000064</v>
      </c>
      <c r="G163" s="517">
        <v>-1.9188356821539827</v>
      </c>
    </row>
    <row r="164" spans="1:11" s="57" customFormat="1" ht="15" hidden="1" customHeight="1">
      <c r="A164" s="113">
        <v>41153</v>
      </c>
      <c r="B164" s="525">
        <v>2012</v>
      </c>
      <c r="C164" s="515">
        <v>63765.55</v>
      </c>
      <c r="D164" s="516">
        <v>-1097.2599999999948</v>
      </c>
      <c r="E164" s="517">
        <v>-1.6916627571330878</v>
      </c>
      <c r="F164" s="516">
        <v>-972.21999999999389</v>
      </c>
      <c r="G164" s="517">
        <v>-1.5017817264944284</v>
      </c>
    </row>
    <row r="165" spans="1:11" ht="15" hidden="1" customHeight="1">
      <c r="A165" s="113">
        <v>41183</v>
      </c>
      <c r="B165" s="525">
        <v>2012</v>
      </c>
      <c r="C165" s="515">
        <v>62404.86</v>
      </c>
      <c r="D165" s="516">
        <v>-1360.6900000000023</v>
      </c>
      <c r="E165" s="517">
        <v>-2.1338951832141362</v>
      </c>
      <c r="F165" s="516">
        <v>-1105.0400000000009</v>
      </c>
      <c r="G165" s="517">
        <v>-1.7399492047696583</v>
      </c>
    </row>
    <row r="166" spans="1:11" s="57" customFormat="1" ht="15" hidden="1" customHeight="1">
      <c r="A166" s="113">
        <v>41214</v>
      </c>
      <c r="B166" s="525">
        <v>2012</v>
      </c>
      <c r="C166" s="515">
        <v>62218.71</v>
      </c>
      <c r="D166" s="516">
        <v>-186.15000000000146</v>
      </c>
      <c r="E166" s="517">
        <v>-0.29829407517298989</v>
      </c>
      <c r="F166" s="516">
        <v>-515.29000000000087</v>
      </c>
      <c r="G166" s="517">
        <v>-0.82138872062996882</v>
      </c>
    </row>
    <row r="167" spans="1:11" s="91" customFormat="1" ht="15" hidden="1" customHeight="1">
      <c r="A167" s="113">
        <v>41244</v>
      </c>
      <c r="B167" s="525">
        <v>2012</v>
      </c>
      <c r="C167" s="515">
        <v>59252.17</v>
      </c>
      <c r="D167" s="516">
        <v>-2966.5400000000009</v>
      </c>
      <c r="E167" s="517">
        <v>-4.7679227036368985</v>
      </c>
      <c r="F167" s="516">
        <v>-782.58000000000175</v>
      </c>
      <c r="G167" s="517">
        <v>-1.303545030170028</v>
      </c>
    </row>
    <row r="168" spans="1:11" s="6" customFormat="1" ht="15" hidden="1" customHeight="1">
      <c r="B168" s="530">
        <v>2013</v>
      </c>
      <c r="C168" s="579"/>
      <c r="D168" s="532"/>
      <c r="E168" s="533"/>
      <c r="F168" s="532"/>
      <c r="G168" s="533"/>
      <c r="H168" s="58"/>
      <c r="I168" s="35"/>
    </row>
    <row r="169" spans="1:11" s="6" customFormat="1" ht="15" hidden="1" customHeight="1">
      <c r="A169" s="113">
        <v>41275</v>
      </c>
      <c r="B169" s="525">
        <v>2013</v>
      </c>
      <c r="C169" s="515">
        <v>58042.5</v>
      </c>
      <c r="D169" s="516">
        <v>-1209.6699999999983</v>
      </c>
      <c r="E169" s="517">
        <v>-2.0415623596570356</v>
      </c>
      <c r="F169" s="516">
        <v>-1007.1600000000035</v>
      </c>
      <c r="G169" s="517">
        <v>-1.7056152397829294</v>
      </c>
    </row>
    <row r="170" spans="1:11" s="63" customFormat="1" ht="15" hidden="1" customHeight="1">
      <c r="A170" s="113">
        <v>41306</v>
      </c>
      <c r="B170" s="525">
        <v>2013</v>
      </c>
      <c r="C170" s="515">
        <v>59034.1</v>
      </c>
      <c r="D170" s="516">
        <v>991.59999999999854</v>
      </c>
      <c r="E170" s="517">
        <v>1.7084033251496749</v>
      </c>
      <c r="F170" s="516">
        <v>-2106.1800000000003</v>
      </c>
      <c r="G170" s="517">
        <v>-3.4448321139517191</v>
      </c>
    </row>
    <row r="171" spans="1:11" s="80" customFormat="1" ht="15" customHeight="1">
      <c r="A171" s="113">
        <v>41334</v>
      </c>
      <c r="B171" s="525">
        <v>2013</v>
      </c>
      <c r="C171" s="515">
        <v>60394.94</v>
      </c>
      <c r="D171" s="516">
        <v>1360.8400000000038</v>
      </c>
      <c r="E171" s="517">
        <v>2.3051761608968491</v>
      </c>
      <c r="F171" s="516">
        <v>-2110.5599999999977</v>
      </c>
      <c r="G171" s="517">
        <v>-3.3765988593003726</v>
      </c>
    </row>
    <row r="172" spans="1:11" s="63" customFormat="1" ht="15" hidden="1" customHeight="1">
      <c r="A172" s="113">
        <v>41365</v>
      </c>
      <c r="B172" s="525">
        <v>2013</v>
      </c>
      <c r="C172" s="515">
        <v>61148.45</v>
      </c>
      <c r="D172" s="516">
        <v>753.50999999999476</v>
      </c>
      <c r="E172" s="517">
        <v>1.247637633218929</v>
      </c>
      <c r="F172" s="516">
        <v>-1147.6500000000015</v>
      </c>
      <c r="G172" s="517">
        <v>-1.8422501569119021</v>
      </c>
      <c r="K172" s="80"/>
    </row>
    <row r="173" spans="1:11" s="63" customFormat="1" ht="15" hidden="1" customHeight="1">
      <c r="A173" s="113">
        <v>41395</v>
      </c>
      <c r="B173" s="525">
        <v>2013</v>
      </c>
      <c r="C173" s="515">
        <v>62025.13</v>
      </c>
      <c r="D173" s="516">
        <v>876.68000000000029</v>
      </c>
      <c r="E173" s="517">
        <v>1.4336912873506975</v>
      </c>
      <c r="F173" s="516">
        <v>-674.77000000000407</v>
      </c>
      <c r="G173" s="517">
        <v>-1.0761899141784994</v>
      </c>
    </row>
    <row r="174" spans="1:11" s="63" customFormat="1" ht="15" hidden="1" customHeight="1">
      <c r="A174" s="113">
        <v>41426</v>
      </c>
      <c r="B174" s="525">
        <v>2013</v>
      </c>
      <c r="C174" s="515">
        <v>63417.45</v>
      </c>
      <c r="D174" s="516">
        <v>1392.3199999999997</v>
      </c>
      <c r="E174" s="517">
        <v>2.2447675643727081</v>
      </c>
      <c r="F174" s="516">
        <v>152.5</v>
      </c>
      <c r="G174" s="517">
        <v>0.24104974397356216</v>
      </c>
    </row>
    <row r="175" spans="1:11" s="57" customFormat="1" ht="15" hidden="1" customHeight="1">
      <c r="A175" s="113">
        <v>41456</v>
      </c>
      <c r="B175" s="525">
        <v>2013</v>
      </c>
      <c r="C175" s="515">
        <v>64993.69</v>
      </c>
      <c r="D175" s="516">
        <v>1576.2400000000052</v>
      </c>
      <c r="E175" s="517">
        <v>2.4854988650600234</v>
      </c>
      <c r="F175" s="516">
        <v>201.29000000000087</v>
      </c>
      <c r="G175" s="517">
        <v>0.31066915255493655</v>
      </c>
    </row>
    <row r="176" spans="1:11" s="57" customFormat="1" ht="15" hidden="1" customHeight="1">
      <c r="A176" s="113">
        <v>41487</v>
      </c>
      <c r="B176" s="525">
        <v>2013</v>
      </c>
      <c r="C176" s="515">
        <v>64884.75</v>
      </c>
      <c r="D176" s="616">
        <v>-108.94000000000233</v>
      </c>
      <c r="E176" s="617">
        <v>-0.16761627167191762</v>
      </c>
      <c r="F176" s="616">
        <v>21.940000000002328</v>
      </c>
      <c r="G176" s="617">
        <v>3.3825238222021881E-2</v>
      </c>
    </row>
    <row r="177" spans="1:14" s="57" customFormat="1" ht="15" hidden="1" customHeight="1">
      <c r="A177" s="113">
        <v>41518</v>
      </c>
      <c r="B177" s="525">
        <v>2013</v>
      </c>
      <c r="C177" s="515">
        <v>63538.85</v>
      </c>
      <c r="D177" s="616">
        <v>-1345.9000000000015</v>
      </c>
      <c r="E177" s="617">
        <v>-2.0742932661372748</v>
      </c>
      <c r="F177" s="616">
        <v>-226.70000000000437</v>
      </c>
      <c r="G177" s="617">
        <v>-0.35552112386704948</v>
      </c>
    </row>
    <row r="178" spans="1:14" ht="15" hidden="1" customHeight="1">
      <c r="A178" s="113">
        <v>41548</v>
      </c>
      <c r="B178" s="525">
        <v>2013</v>
      </c>
      <c r="C178" s="515">
        <v>62090.47</v>
      </c>
      <c r="D178" s="616">
        <v>-1448.3799999999974</v>
      </c>
      <c r="E178" s="617">
        <v>-2.2795187511262753</v>
      </c>
      <c r="F178" s="616">
        <v>-314.38999999999942</v>
      </c>
      <c r="G178" s="617">
        <v>-0.50379089064537652</v>
      </c>
    </row>
    <row r="179" spans="1:14" s="57" customFormat="1" ht="15" hidden="1" customHeight="1">
      <c r="A179" s="113">
        <v>41579</v>
      </c>
      <c r="B179" s="525">
        <v>2013</v>
      </c>
      <c r="C179" s="515">
        <v>61731.75</v>
      </c>
      <c r="D179" s="616">
        <v>-358.72000000000116</v>
      </c>
      <c r="E179" s="617">
        <v>-0.5777376141620465</v>
      </c>
      <c r="F179" s="616">
        <v>-486.95999999999913</v>
      </c>
      <c r="G179" s="617">
        <v>-0.78265846398937811</v>
      </c>
    </row>
    <row r="180" spans="1:14" s="91" customFormat="1" ht="15" hidden="1" customHeight="1">
      <c r="A180" s="113">
        <v>41609</v>
      </c>
      <c r="B180" s="525">
        <v>2013</v>
      </c>
      <c r="C180" s="515">
        <v>59074</v>
      </c>
      <c r="D180" s="616">
        <v>-2657.75</v>
      </c>
      <c r="E180" s="617">
        <v>-4.3053210058033358</v>
      </c>
      <c r="F180" s="616">
        <v>-178.16999999999825</v>
      </c>
      <c r="G180" s="617">
        <v>-0.30069784785941067</v>
      </c>
    </row>
    <row r="181" spans="1:14" s="6" customFormat="1" ht="15" hidden="1" customHeight="1">
      <c r="B181" s="526">
        <v>2014</v>
      </c>
      <c r="C181" s="527"/>
      <c r="D181" s="528"/>
      <c r="E181" s="529"/>
      <c r="F181" s="528"/>
      <c r="G181" s="529"/>
      <c r="H181" s="58"/>
      <c r="I181" s="35"/>
    </row>
    <row r="182" spans="1:14" s="6" customFormat="1" ht="15" hidden="1" customHeight="1">
      <c r="A182" s="113">
        <v>41640</v>
      </c>
      <c r="B182" s="525">
        <v>2014</v>
      </c>
      <c r="C182" s="515">
        <v>58167.33</v>
      </c>
      <c r="D182" s="616">
        <v>-906.66999999999825</v>
      </c>
      <c r="E182" s="617">
        <v>-1.5348038053966206</v>
      </c>
      <c r="F182" s="616">
        <v>124.83000000000175</v>
      </c>
      <c r="G182" s="617">
        <v>0.21506654606537268</v>
      </c>
    </row>
    <row r="183" spans="1:14" s="63" customFormat="1" ht="15" hidden="1" customHeight="1">
      <c r="A183" s="113">
        <v>41671</v>
      </c>
      <c r="B183" s="525">
        <v>2014</v>
      </c>
      <c r="C183" s="515">
        <v>59431.6</v>
      </c>
      <c r="D183" s="616">
        <v>1264.2699999999968</v>
      </c>
      <c r="E183" s="617">
        <v>2.173505299280535</v>
      </c>
      <c r="F183" s="616">
        <v>397.5</v>
      </c>
      <c r="G183" s="617">
        <v>0.67333964606896757</v>
      </c>
      <c r="I183" s="6"/>
      <c r="J183" s="6"/>
      <c r="K183" s="6"/>
      <c r="L183" s="6"/>
      <c r="M183" s="6"/>
      <c r="N183" s="6"/>
    </row>
    <row r="184" spans="1:14" s="80" customFormat="1" ht="15" customHeight="1">
      <c r="A184" s="113">
        <v>41699</v>
      </c>
      <c r="B184" s="525">
        <v>2014</v>
      </c>
      <c r="C184" s="515">
        <v>61022.9</v>
      </c>
      <c r="D184" s="616">
        <v>1591.3000000000029</v>
      </c>
      <c r="E184" s="617">
        <v>2.6775318180900456</v>
      </c>
      <c r="F184" s="616">
        <v>627.95999999999913</v>
      </c>
      <c r="G184" s="617">
        <v>1.0397559795572278</v>
      </c>
      <c r="I184" s="6"/>
      <c r="J184" s="6"/>
      <c r="K184" s="6"/>
      <c r="L184" s="6"/>
      <c r="M184" s="6"/>
      <c r="N184" s="6"/>
    </row>
    <row r="185" spans="1:14" s="63" customFormat="1" ht="15" hidden="1" customHeight="1">
      <c r="A185" s="113">
        <v>41730</v>
      </c>
      <c r="B185" s="525">
        <v>2014</v>
      </c>
      <c r="C185" s="515">
        <v>61635.05</v>
      </c>
      <c r="D185" s="616">
        <v>612.15000000000146</v>
      </c>
      <c r="E185" s="617">
        <v>1.003147998538239</v>
      </c>
      <c r="F185" s="616">
        <v>486.60000000000582</v>
      </c>
      <c r="G185" s="617">
        <v>0.79576833100432509</v>
      </c>
      <c r="I185" s="6"/>
      <c r="J185" s="6"/>
      <c r="K185" s="6"/>
      <c r="L185" s="6"/>
      <c r="M185" s="6"/>
      <c r="N185" s="6"/>
    </row>
    <row r="186" spans="1:14" s="63" customFormat="1" ht="15" hidden="1" customHeight="1">
      <c r="A186" s="113">
        <v>41760</v>
      </c>
      <c r="B186" s="525">
        <v>2014</v>
      </c>
      <c r="C186" s="515">
        <v>61765</v>
      </c>
      <c r="D186" s="616">
        <v>129.94999999999709</v>
      </c>
      <c r="E186" s="617">
        <v>0.21083782685337837</v>
      </c>
      <c r="F186" s="616">
        <v>-260.12999999999738</v>
      </c>
      <c r="G186" s="617">
        <v>-0.41939452605741678</v>
      </c>
      <c r="I186" s="6"/>
      <c r="J186" s="6"/>
      <c r="K186" s="6"/>
      <c r="L186" s="6"/>
      <c r="M186" s="6"/>
      <c r="N186" s="6"/>
    </row>
    <row r="187" spans="1:14" s="63" customFormat="1" ht="15" hidden="1" customHeight="1">
      <c r="A187" s="113">
        <v>41791</v>
      </c>
      <c r="B187" s="525">
        <v>2014</v>
      </c>
      <c r="C187" s="515">
        <v>62642.28</v>
      </c>
      <c r="D187" s="616">
        <v>877.27999999999884</v>
      </c>
      <c r="E187" s="617">
        <v>1.4203513316603136</v>
      </c>
      <c r="F187" s="616">
        <v>-775.16999999999825</v>
      </c>
      <c r="G187" s="617">
        <v>-1.2223291854213585</v>
      </c>
      <c r="I187" s="6"/>
      <c r="J187" s="6"/>
      <c r="K187" s="6"/>
      <c r="L187" s="6"/>
      <c r="M187" s="6"/>
      <c r="N187" s="6"/>
    </row>
    <row r="188" spans="1:14" s="57" customFormat="1" ht="15" hidden="1" customHeight="1">
      <c r="A188" s="113">
        <v>41821</v>
      </c>
      <c r="B188" s="525">
        <v>2014</v>
      </c>
      <c r="C188" s="515">
        <v>64589</v>
      </c>
      <c r="D188" s="616">
        <v>1946.7200000000012</v>
      </c>
      <c r="E188" s="617">
        <v>3.1076774344739704</v>
      </c>
      <c r="F188" s="616">
        <v>-404.69000000000233</v>
      </c>
      <c r="G188" s="617">
        <v>-0.62266044596022141</v>
      </c>
      <c r="I188" s="6"/>
      <c r="J188" s="6"/>
      <c r="K188" s="6"/>
      <c r="L188" s="6"/>
      <c r="M188" s="6"/>
      <c r="N188" s="6"/>
    </row>
    <row r="189" spans="1:14" s="57" customFormat="1" ht="15" hidden="1" customHeight="1">
      <c r="A189" s="113">
        <v>41852</v>
      </c>
      <c r="B189" s="525">
        <v>2014</v>
      </c>
      <c r="C189" s="515">
        <v>64705.25</v>
      </c>
      <c r="D189" s="616">
        <v>116.25</v>
      </c>
      <c r="E189" s="617">
        <v>0.17998420783725066</v>
      </c>
      <c r="F189" s="616">
        <v>-179.5</v>
      </c>
      <c r="G189" s="617">
        <v>3.3825238222021881E-2</v>
      </c>
      <c r="I189" s="6"/>
      <c r="J189" s="6"/>
      <c r="K189" s="6"/>
      <c r="L189" s="6"/>
      <c r="M189" s="6"/>
      <c r="N189" s="6"/>
    </row>
    <row r="190" spans="1:14" s="57" customFormat="1" ht="15" hidden="1" customHeight="1">
      <c r="A190" s="113">
        <v>41883</v>
      </c>
      <c r="B190" s="525">
        <v>2014</v>
      </c>
      <c r="C190" s="515">
        <v>63219.54</v>
      </c>
      <c r="D190" s="616">
        <v>-1485.7099999999991</v>
      </c>
      <c r="E190" s="617">
        <v>-2.2961197120790047</v>
      </c>
      <c r="F190" s="616">
        <v>-319.30999999999767</v>
      </c>
      <c r="G190" s="617">
        <v>-0.50254293239490266</v>
      </c>
      <c r="I190" s="6"/>
      <c r="J190" s="6"/>
      <c r="K190" s="6"/>
      <c r="L190" s="6"/>
      <c r="M190" s="6"/>
      <c r="N190" s="6"/>
    </row>
    <row r="191" spans="1:14" ht="15" hidden="1" customHeight="1">
      <c r="A191" s="113">
        <v>41913</v>
      </c>
      <c r="B191" s="525">
        <v>2014</v>
      </c>
      <c r="C191" s="515">
        <v>61930.13</v>
      </c>
      <c r="D191" s="616">
        <v>-1289.4100000000035</v>
      </c>
      <c r="E191" s="617">
        <v>-2.0395751060510747</v>
      </c>
      <c r="F191" s="616">
        <v>-160.34000000000378</v>
      </c>
      <c r="G191" s="617">
        <v>-0.25823608679399968</v>
      </c>
      <c r="I191" s="6"/>
      <c r="J191" s="6"/>
      <c r="K191" s="6"/>
      <c r="L191" s="6"/>
      <c r="M191" s="6"/>
      <c r="N191" s="6"/>
    </row>
    <row r="192" spans="1:14" ht="15" hidden="1" customHeight="1">
      <c r="A192" s="113">
        <v>41944</v>
      </c>
      <c r="B192" s="525">
        <v>2014</v>
      </c>
      <c r="C192" s="515">
        <v>61592.3</v>
      </c>
      <c r="D192" s="616">
        <v>-337.82999999999447</v>
      </c>
      <c r="E192" s="617">
        <v>-0.54550184215662512</v>
      </c>
      <c r="F192" s="616">
        <v>-139.44999999999709</v>
      </c>
      <c r="G192" s="617">
        <v>-0.2258967225131272</v>
      </c>
      <c r="I192" s="6"/>
      <c r="J192" s="6"/>
      <c r="K192" s="6"/>
      <c r="L192" s="6"/>
      <c r="M192" s="6"/>
      <c r="N192" s="6"/>
    </row>
    <row r="193" spans="1:14" s="91" customFormat="1" ht="15" hidden="1" customHeight="1">
      <c r="A193" s="113">
        <v>41974</v>
      </c>
      <c r="B193" s="525">
        <v>2014</v>
      </c>
      <c r="C193" s="515">
        <v>58840.63</v>
      </c>
      <c r="D193" s="616">
        <v>-2751.6700000000055</v>
      </c>
      <c r="E193" s="617">
        <v>-4.4675551976464618</v>
      </c>
      <c r="F193" s="616">
        <v>-233.37000000000262</v>
      </c>
      <c r="G193" s="617">
        <v>-0.39504689034093587</v>
      </c>
      <c r="H193"/>
      <c r="I193" s="6"/>
      <c r="J193" s="6"/>
      <c r="K193" s="6"/>
      <c r="L193" s="6"/>
      <c r="M193" s="6"/>
      <c r="N193" s="6"/>
    </row>
    <row r="194" spans="1:14" s="6" customFormat="1" ht="19.149999999999999" hidden="1" customHeight="1">
      <c r="B194" s="526">
        <v>2015</v>
      </c>
      <c r="C194" s="527"/>
      <c r="D194" s="528"/>
      <c r="E194" s="529"/>
      <c r="F194" s="528"/>
      <c r="G194" s="529"/>
      <c r="H194"/>
      <c r="I194" s="35"/>
    </row>
    <row r="195" spans="1:14" s="6" customFormat="1" ht="15" hidden="1" customHeight="1">
      <c r="A195" s="113">
        <v>42005</v>
      </c>
      <c r="B195" s="525">
        <v>2015</v>
      </c>
      <c r="C195" s="515">
        <v>57668.75</v>
      </c>
      <c r="D195" s="616">
        <v>-1171.8799999999974</v>
      </c>
      <c r="E195" s="617">
        <v>-1.9916170170169778</v>
      </c>
      <c r="F195" s="616">
        <v>-498.58000000000175</v>
      </c>
      <c r="G195" s="617">
        <v>-0.8571478181996639</v>
      </c>
      <c r="H195"/>
    </row>
    <row r="196" spans="1:14" s="63" customFormat="1" ht="15" hidden="1" customHeight="1">
      <c r="A196" s="113">
        <v>42037</v>
      </c>
      <c r="B196" s="525">
        <v>2015</v>
      </c>
      <c r="C196" s="515">
        <v>58212.800000000003</v>
      </c>
      <c r="D196" s="616">
        <v>544.05000000000291</v>
      </c>
      <c r="E196" s="617">
        <v>0.94340522379971503</v>
      </c>
      <c r="F196" s="616">
        <v>-1218.7999999999956</v>
      </c>
      <c r="G196" s="617">
        <v>-2.0507608746861905</v>
      </c>
      <c r="H196"/>
      <c r="I196" s="6"/>
      <c r="J196" s="6"/>
      <c r="K196" s="6"/>
      <c r="L196" s="6"/>
      <c r="M196" s="6"/>
      <c r="N196" s="6"/>
    </row>
    <row r="197" spans="1:14" s="80" customFormat="1" ht="15" customHeight="1">
      <c r="A197" s="113">
        <v>42069</v>
      </c>
      <c r="B197" s="525">
        <v>2015</v>
      </c>
      <c r="C197" s="515">
        <v>60034.09</v>
      </c>
      <c r="D197" s="616">
        <v>1821.2899999999936</v>
      </c>
      <c r="E197" s="617">
        <v>3.1286761674408297</v>
      </c>
      <c r="F197" s="616">
        <v>-988.81000000000495</v>
      </c>
      <c r="G197" s="617">
        <v>-1.6203916890216732</v>
      </c>
      <c r="H197"/>
      <c r="I197" s="6"/>
      <c r="J197" s="6"/>
      <c r="K197" s="6"/>
      <c r="L197" s="6"/>
      <c r="M197" s="6"/>
      <c r="N197" s="6"/>
    </row>
    <row r="198" spans="1:14" s="63" customFormat="1" ht="15" hidden="1" customHeight="1">
      <c r="A198" s="113">
        <v>42101</v>
      </c>
      <c r="B198" s="525">
        <v>2015</v>
      </c>
      <c r="C198" s="515">
        <v>60994.35</v>
      </c>
      <c r="D198" s="616">
        <v>960.26000000000204</v>
      </c>
      <c r="E198" s="617">
        <v>1.5995245368089996</v>
      </c>
      <c r="F198" s="616">
        <v>-640.70000000000437</v>
      </c>
      <c r="G198" s="617">
        <v>-1.0395059304730125</v>
      </c>
      <c r="H198"/>
      <c r="I198" s="6"/>
      <c r="J198" s="6"/>
      <c r="K198" s="6"/>
      <c r="L198" s="6"/>
      <c r="M198" s="6"/>
      <c r="N198" s="6"/>
    </row>
    <row r="199" spans="1:14" s="63" customFormat="1" ht="15" hidden="1" customHeight="1">
      <c r="A199" s="113">
        <v>42133</v>
      </c>
      <c r="B199" s="525">
        <v>2015</v>
      </c>
      <c r="C199" s="515">
        <v>61379.55</v>
      </c>
      <c r="D199" s="616">
        <v>385.20000000000437</v>
      </c>
      <c r="E199" s="617">
        <v>0.63153390436983159</v>
      </c>
      <c r="F199" s="616">
        <v>-385.44999999999709</v>
      </c>
      <c r="G199" s="617">
        <v>-0.62405893305269444</v>
      </c>
      <c r="H199"/>
      <c r="I199" s="6"/>
      <c r="J199" s="6"/>
      <c r="K199" s="6"/>
      <c r="L199" s="6"/>
      <c r="M199" s="6"/>
      <c r="N199" s="6"/>
    </row>
    <row r="200" spans="1:14" s="63" customFormat="1" ht="15" hidden="1" customHeight="1">
      <c r="A200" s="113">
        <v>42165</v>
      </c>
      <c r="B200" s="525">
        <v>2015</v>
      </c>
      <c r="C200" s="515">
        <v>62828.13</v>
      </c>
      <c r="D200" s="616">
        <v>1448.5799999999945</v>
      </c>
      <c r="E200" s="617">
        <v>2.3600368526650755</v>
      </c>
      <c r="F200" s="616">
        <v>185.84999999999854</v>
      </c>
      <c r="G200" s="617">
        <v>0.29668460343397385</v>
      </c>
      <c r="H200"/>
      <c r="I200" s="6"/>
      <c r="J200" s="6"/>
      <c r="K200" s="6"/>
      <c r="L200" s="6"/>
      <c r="M200" s="6"/>
      <c r="N200" s="6"/>
    </row>
    <row r="201" spans="1:14" s="57" customFormat="1" ht="15" hidden="1" customHeight="1">
      <c r="A201" s="113">
        <v>42197</v>
      </c>
      <c r="B201" s="525">
        <v>2015</v>
      </c>
      <c r="C201" s="515">
        <v>64490.78</v>
      </c>
      <c r="D201" s="616">
        <v>1662.6500000000015</v>
      </c>
      <c r="E201" s="617">
        <v>2.6463464693283072</v>
      </c>
      <c r="F201" s="616">
        <v>-98.220000000001164</v>
      </c>
      <c r="G201" s="617">
        <v>-0.15206923779591364</v>
      </c>
      <c r="H201"/>
      <c r="I201" s="6"/>
      <c r="J201" s="6"/>
      <c r="K201" s="6"/>
      <c r="L201" s="6"/>
      <c r="M201" s="6"/>
      <c r="N201" s="6"/>
    </row>
    <row r="202" spans="1:14" s="57" customFormat="1" ht="15" hidden="1" customHeight="1">
      <c r="A202" s="113">
        <v>42229</v>
      </c>
      <c r="B202" s="525">
        <v>2015</v>
      </c>
      <c r="C202" s="515">
        <v>64843.09</v>
      </c>
      <c r="D202" s="616">
        <v>352.30999999999767</v>
      </c>
      <c r="E202" s="617">
        <v>0.54629514482536479</v>
      </c>
      <c r="F202" s="616">
        <v>137.83999999999651</v>
      </c>
      <c r="G202" s="617">
        <v>0.21302753640546257</v>
      </c>
      <c r="H202"/>
      <c r="I202" s="6"/>
      <c r="J202" s="6"/>
      <c r="K202" s="6"/>
      <c r="L202" s="6"/>
      <c r="M202" s="6"/>
      <c r="N202" s="6"/>
    </row>
    <row r="203" spans="1:14" s="57" customFormat="1" ht="15" hidden="1" customHeight="1">
      <c r="A203" s="113">
        <v>42261</v>
      </c>
      <c r="B203" s="525">
        <v>2015</v>
      </c>
      <c r="C203" s="515">
        <v>63965</v>
      </c>
      <c r="D203" s="616">
        <v>-878.08999999999651</v>
      </c>
      <c r="E203" s="617">
        <v>-1.3541766748006552</v>
      </c>
      <c r="F203" s="616">
        <v>745.45999999999913</v>
      </c>
      <c r="G203" s="617">
        <v>1.1791607468197469</v>
      </c>
      <c r="H203"/>
      <c r="I203" s="6"/>
      <c r="J203" s="6"/>
      <c r="K203" s="6"/>
      <c r="L203" s="6"/>
      <c r="M203" s="6"/>
      <c r="N203" s="6"/>
    </row>
    <row r="204" spans="1:14" ht="15" hidden="1" customHeight="1">
      <c r="A204" s="113">
        <v>42293</v>
      </c>
      <c r="B204" s="525">
        <v>2015</v>
      </c>
      <c r="C204" s="515">
        <v>61889.14</v>
      </c>
      <c r="D204" s="616">
        <v>-2075.8600000000006</v>
      </c>
      <c r="E204" s="617">
        <v>-3.245306026733374</v>
      </c>
      <c r="F204" s="616">
        <v>-40.989999999997963</v>
      </c>
      <c r="G204" s="617">
        <v>-6.6187492259416558E-2</v>
      </c>
      <c r="I204" s="6"/>
      <c r="J204" s="6"/>
      <c r="K204" s="6"/>
      <c r="L204" s="6"/>
      <c r="M204" s="6"/>
      <c r="N204" s="6"/>
    </row>
    <row r="205" spans="1:14" ht="15" hidden="1" customHeight="1">
      <c r="A205" s="113">
        <v>42325</v>
      </c>
      <c r="B205" s="525">
        <v>2015</v>
      </c>
      <c r="C205" s="515">
        <v>60585.19</v>
      </c>
      <c r="D205" s="616">
        <v>-1303.9499999999971</v>
      </c>
      <c r="E205" s="617">
        <v>-2.1069124566927258</v>
      </c>
      <c r="F205" s="616">
        <v>-1007.1100000000006</v>
      </c>
      <c r="G205" s="617">
        <v>-1.6351232215715328</v>
      </c>
      <c r="I205" s="6"/>
      <c r="J205" s="6"/>
      <c r="K205" s="6"/>
      <c r="L205" s="6"/>
      <c r="M205" s="6"/>
      <c r="N205" s="6"/>
    </row>
    <row r="206" spans="1:14" s="91" customFormat="1" ht="15" hidden="1" customHeight="1">
      <c r="A206" s="113">
        <v>42357</v>
      </c>
      <c r="B206" s="525">
        <v>2015</v>
      </c>
      <c r="C206" s="515">
        <v>57599.47</v>
      </c>
      <c r="D206" s="616">
        <v>-2985.7200000000012</v>
      </c>
      <c r="E206" s="617">
        <v>-4.9281350772358792</v>
      </c>
      <c r="F206" s="616">
        <v>-1241.1599999999962</v>
      </c>
      <c r="G206" s="617">
        <v>-2.1093587883066505</v>
      </c>
      <c r="H206"/>
      <c r="I206" s="6"/>
      <c r="J206" s="6"/>
      <c r="K206" s="6"/>
      <c r="L206" s="6"/>
      <c r="M206" s="6"/>
      <c r="N206" s="6"/>
    </row>
    <row r="207" spans="1:14" s="6" customFormat="1" ht="15" hidden="1" customHeight="1">
      <c r="B207" s="525">
        <v>2015.1428571428601</v>
      </c>
      <c r="C207" s="527"/>
      <c r="D207" s="528"/>
      <c r="E207" s="529"/>
      <c r="F207" s="528"/>
      <c r="G207" s="529"/>
      <c r="H207"/>
      <c r="I207" s="35"/>
    </row>
    <row r="208" spans="1:14" s="6" customFormat="1" ht="15" hidden="1" customHeight="1">
      <c r="A208" s="113">
        <v>42370</v>
      </c>
      <c r="B208" s="525">
        <v>2016</v>
      </c>
      <c r="C208" s="515">
        <v>58891.360000000001</v>
      </c>
      <c r="D208" s="616">
        <v>1291.8899999999994</v>
      </c>
      <c r="E208" s="617">
        <v>2.242885220992477</v>
      </c>
      <c r="F208" s="616">
        <v>1222.6100000000006</v>
      </c>
      <c r="G208" s="617">
        <v>2.1200563563455148</v>
      </c>
      <c r="H208"/>
    </row>
    <row r="209" spans="1:14" s="63" customFormat="1" ht="15" hidden="1" customHeight="1">
      <c r="A209" s="113">
        <v>42402</v>
      </c>
      <c r="B209" s="525">
        <v>2016</v>
      </c>
      <c r="C209" s="515">
        <v>60480.800000000003</v>
      </c>
      <c r="D209" s="616">
        <v>1589.4400000000023</v>
      </c>
      <c r="E209" s="617">
        <v>2.6989358031466821</v>
      </c>
      <c r="F209" s="616">
        <v>2268</v>
      </c>
      <c r="G209" s="617">
        <v>3.8960503531869222</v>
      </c>
      <c r="H209"/>
      <c r="I209" s="6"/>
      <c r="J209" s="6"/>
      <c r="K209" s="6"/>
      <c r="L209" s="6"/>
      <c r="M209" s="6"/>
      <c r="N209" s="6"/>
    </row>
    <row r="210" spans="1:14" s="80" customFormat="1" ht="15" customHeight="1">
      <c r="A210" s="113">
        <v>42434</v>
      </c>
      <c r="B210" s="525">
        <v>2016</v>
      </c>
      <c r="C210" s="515">
        <v>62826</v>
      </c>
      <c r="D210" s="616">
        <v>2345.1999999999971</v>
      </c>
      <c r="E210" s="617">
        <v>3.8775942117167688</v>
      </c>
      <c r="F210" s="616">
        <v>2791.9100000000035</v>
      </c>
      <c r="G210" s="617">
        <v>4.6505410509262362</v>
      </c>
      <c r="H210"/>
      <c r="I210" s="6"/>
      <c r="J210" s="6"/>
      <c r="K210" s="6"/>
      <c r="L210" s="6"/>
      <c r="M210" s="6"/>
      <c r="N210" s="6"/>
    </row>
    <row r="211" spans="1:14" s="63" customFormat="1" ht="15" hidden="1" customHeight="1">
      <c r="A211" s="113">
        <v>42466</v>
      </c>
      <c r="B211" s="526">
        <v>2016</v>
      </c>
      <c r="C211" s="515">
        <v>63515.14</v>
      </c>
      <c r="D211" s="616">
        <v>689.13999999999942</v>
      </c>
      <c r="E211" s="617">
        <v>1.0969025562665138</v>
      </c>
      <c r="F211" s="616">
        <v>2520.7900000000009</v>
      </c>
      <c r="G211" s="617">
        <v>4.1328254174362087</v>
      </c>
      <c r="H211"/>
      <c r="I211" s="6"/>
      <c r="J211" s="6"/>
      <c r="K211" s="6"/>
      <c r="L211" s="6"/>
      <c r="M211" s="6"/>
      <c r="N211" s="6"/>
    </row>
    <row r="212" spans="1:14" s="63" customFormat="1" ht="15" hidden="1" customHeight="1">
      <c r="A212" s="113">
        <v>42498</v>
      </c>
      <c r="B212" s="526">
        <v>2016</v>
      </c>
      <c r="C212" s="515">
        <v>63897.72</v>
      </c>
      <c r="D212" s="616">
        <v>382.58000000000175</v>
      </c>
      <c r="E212" s="617">
        <v>0.60234457485255177</v>
      </c>
      <c r="F212" s="616">
        <v>2518.1699999999983</v>
      </c>
      <c r="G212" s="617">
        <v>4.1026204981952503</v>
      </c>
      <c r="H212"/>
      <c r="I212" s="6"/>
      <c r="J212" s="6"/>
      <c r="K212" s="6"/>
      <c r="L212" s="6"/>
      <c r="M212" s="6"/>
      <c r="N212" s="6"/>
    </row>
    <row r="213" spans="1:14" s="63" customFormat="1" ht="15" hidden="1" customHeight="1">
      <c r="A213" s="113">
        <v>42530</v>
      </c>
      <c r="B213" s="526">
        <v>2016</v>
      </c>
      <c r="C213" s="515">
        <v>64980.81</v>
      </c>
      <c r="D213" s="616">
        <v>1083.0899999999965</v>
      </c>
      <c r="E213" s="617">
        <v>1.6950370060152267</v>
      </c>
      <c r="F213" s="616">
        <v>2152.6800000000003</v>
      </c>
      <c r="G213" s="617">
        <v>3.4262996527192513</v>
      </c>
      <c r="H213"/>
      <c r="I213" s="6"/>
      <c r="J213" s="6"/>
      <c r="K213" s="6"/>
      <c r="L213" s="6"/>
      <c r="M213" s="6"/>
      <c r="N213" s="6"/>
    </row>
    <row r="214" spans="1:14" s="57" customFormat="1" ht="15" hidden="1" customHeight="1">
      <c r="A214" s="113">
        <v>42562</v>
      </c>
      <c r="B214" s="526">
        <v>2016</v>
      </c>
      <c r="C214" s="515">
        <v>67914.95</v>
      </c>
      <c r="D214" s="616">
        <v>2934.1399999999994</v>
      </c>
      <c r="E214" s="617">
        <v>4.5153946218891434</v>
      </c>
      <c r="F214" s="616">
        <v>3424.1699999999983</v>
      </c>
      <c r="G214" s="617">
        <v>5.3095496751628559</v>
      </c>
      <c r="H214"/>
      <c r="I214" s="6"/>
      <c r="J214" s="6"/>
      <c r="K214" s="6"/>
      <c r="L214" s="6"/>
      <c r="M214" s="6"/>
      <c r="N214" s="6"/>
    </row>
    <row r="215" spans="1:14" s="57" customFormat="1" ht="15" hidden="1" customHeight="1">
      <c r="A215" s="113">
        <v>42594</v>
      </c>
      <c r="B215" s="526">
        <v>2016</v>
      </c>
      <c r="C215" s="515">
        <v>68694.899999999994</v>
      </c>
      <c r="D215" s="616">
        <v>779.94999999999709</v>
      </c>
      <c r="E215" s="617">
        <v>1.1484216656273674</v>
      </c>
      <c r="F215" s="616">
        <v>3851.8099999999977</v>
      </c>
      <c r="G215" s="617">
        <v>5.9402011841199993</v>
      </c>
      <c r="H215"/>
      <c r="I215" s="6"/>
      <c r="J215" s="6"/>
      <c r="K215" s="6"/>
      <c r="L215" s="6"/>
      <c r="M215" s="6"/>
      <c r="N215" s="6"/>
    </row>
    <row r="216" spans="1:14" s="57" customFormat="1" ht="15" hidden="1" customHeight="1">
      <c r="A216" s="113">
        <v>42626</v>
      </c>
      <c r="B216" s="526">
        <v>2016</v>
      </c>
      <c r="C216" s="515">
        <v>66724.899999999994</v>
      </c>
      <c r="D216" s="616">
        <v>-1970</v>
      </c>
      <c r="E216" s="617">
        <v>-2.8677529190667741</v>
      </c>
      <c r="F216" s="616">
        <v>2759.8999999999942</v>
      </c>
      <c r="G216" s="617">
        <v>4.3147033533963821</v>
      </c>
      <c r="H216"/>
      <c r="I216" s="6"/>
      <c r="J216" s="6"/>
      <c r="K216" s="6"/>
      <c r="L216" s="6"/>
      <c r="M216" s="6"/>
      <c r="N216" s="6"/>
    </row>
    <row r="217" spans="1:14" ht="15" hidden="1" customHeight="1">
      <c r="A217" s="113">
        <v>42658</v>
      </c>
      <c r="B217" s="526">
        <v>2016</v>
      </c>
      <c r="C217" s="515">
        <v>65154.7</v>
      </c>
      <c r="D217" s="616">
        <v>-1570.1999999999971</v>
      </c>
      <c r="E217" s="617">
        <v>-2.3532444409808022</v>
      </c>
      <c r="F217" s="616">
        <v>3265.5599999999977</v>
      </c>
      <c r="G217" s="617">
        <v>5.2764669213370752</v>
      </c>
      <c r="I217" s="6"/>
      <c r="J217" s="6"/>
      <c r="K217" s="6"/>
      <c r="L217" s="6"/>
      <c r="M217" s="6"/>
      <c r="N217" s="6"/>
    </row>
    <row r="218" spans="1:14" ht="15" hidden="1" customHeight="1">
      <c r="A218" s="113">
        <v>42690</v>
      </c>
      <c r="B218" s="526">
        <v>2016</v>
      </c>
      <c r="C218" s="515">
        <v>64082.38</v>
      </c>
      <c r="D218" s="616">
        <v>-1072.3199999999997</v>
      </c>
      <c r="E218" s="617">
        <v>-1.6458060585038368</v>
      </c>
      <c r="F218" s="616">
        <v>3497.1899999999951</v>
      </c>
      <c r="G218" s="617">
        <v>5.7723512957539498</v>
      </c>
      <c r="I218" s="6"/>
      <c r="J218" s="6"/>
      <c r="K218" s="6"/>
      <c r="L218" s="6"/>
      <c r="M218" s="6"/>
      <c r="N218" s="6"/>
    </row>
    <row r="219" spans="1:14" s="91" customFormat="1" ht="15" hidden="1" customHeight="1">
      <c r="A219" s="113">
        <v>42722</v>
      </c>
      <c r="B219" s="526">
        <v>2016</v>
      </c>
      <c r="C219" s="515">
        <v>60220.45</v>
      </c>
      <c r="D219" s="616">
        <v>-3861.9300000000003</v>
      </c>
      <c r="E219" s="617">
        <v>-6.0265083787462288</v>
      </c>
      <c r="F219" s="616">
        <v>2620.9799999999959</v>
      </c>
      <c r="G219" s="617">
        <v>4.5503543695801341</v>
      </c>
      <c r="H219"/>
      <c r="I219" s="6"/>
      <c r="J219" s="6"/>
      <c r="K219" s="6"/>
      <c r="L219" s="6"/>
      <c r="M219" s="6"/>
      <c r="N219" s="6"/>
    </row>
    <row r="220" spans="1:14" s="6" customFormat="1" ht="20.85" hidden="1" customHeight="1">
      <c r="B220" s="530">
        <v>2017</v>
      </c>
      <c r="C220" s="579"/>
      <c r="D220" s="532"/>
      <c r="E220" s="533"/>
      <c r="F220" s="532"/>
      <c r="G220" s="533"/>
      <c r="H220"/>
      <c r="I220" s="35"/>
    </row>
    <row r="221" spans="1:14" s="6" customFormat="1" ht="15" hidden="1" customHeight="1">
      <c r="A221" s="113">
        <v>42736</v>
      </c>
      <c r="B221" s="525">
        <v>2017</v>
      </c>
      <c r="C221" s="515">
        <v>59873.760000000002</v>
      </c>
      <c r="D221" s="616">
        <v>-346.68999999999505</v>
      </c>
      <c r="E221" s="617">
        <v>-0.57570144361258713</v>
      </c>
      <c r="F221" s="616">
        <v>982.40000000000146</v>
      </c>
      <c r="G221" s="617">
        <v>1.6681564154742006</v>
      </c>
      <c r="H221"/>
    </row>
    <row r="222" spans="1:14" s="63" customFormat="1" ht="15" hidden="1" customHeight="1">
      <c r="A222" s="113">
        <v>42768</v>
      </c>
      <c r="B222" s="525">
        <v>2017</v>
      </c>
      <c r="C222" s="515">
        <v>61384.5</v>
      </c>
      <c r="D222" s="616">
        <v>1510.739999999998</v>
      </c>
      <c r="E222" s="617">
        <v>2.5232088313812255</v>
      </c>
      <c r="F222" s="616">
        <v>903.69999999999709</v>
      </c>
      <c r="G222" s="617">
        <v>1.4941931985026571</v>
      </c>
      <c r="I222" s="6"/>
      <c r="J222" s="6"/>
      <c r="K222" s="6"/>
      <c r="L222" s="6"/>
      <c r="M222" s="6"/>
      <c r="N222" s="6"/>
    </row>
    <row r="223" spans="1:14" s="80" customFormat="1" ht="15" customHeight="1">
      <c r="A223" s="113">
        <v>42800</v>
      </c>
      <c r="B223" s="525">
        <v>2017</v>
      </c>
      <c r="C223" s="515">
        <v>63484.56</v>
      </c>
      <c r="D223" s="616">
        <v>2100.0599999999977</v>
      </c>
      <c r="E223" s="617">
        <v>3.4211568066857296</v>
      </c>
      <c r="F223" s="616">
        <v>658.55999999999767</v>
      </c>
      <c r="G223" s="617">
        <v>1.0482284404545794</v>
      </c>
      <c r="I223" s="6"/>
      <c r="J223" s="6"/>
      <c r="K223" s="6"/>
      <c r="L223" s="6"/>
      <c r="M223" s="6"/>
      <c r="N223" s="6"/>
    </row>
    <row r="224" spans="1:14" s="63" customFormat="1" ht="15" customHeight="1">
      <c r="A224" s="113">
        <v>42832</v>
      </c>
      <c r="B224" s="525">
        <v>2017</v>
      </c>
      <c r="C224" s="515">
        <v>64515.83</v>
      </c>
      <c r="D224" s="616">
        <v>1031.2700000000041</v>
      </c>
      <c r="E224" s="617">
        <v>1.6244422265823317</v>
      </c>
      <c r="F224" s="616">
        <v>1000.6900000000023</v>
      </c>
      <c r="G224" s="617">
        <v>1.5755141215149706</v>
      </c>
      <c r="I224" s="6"/>
      <c r="J224" s="6"/>
      <c r="K224" s="6"/>
      <c r="L224" s="6"/>
      <c r="M224" s="6"/>
      <c r="N224" s="6"/>
    </row>
    <row r="225" spans="1:14" s="63" customFormat="1" ht="15" hidden="1" customHeight="1">
      <c r="A225" s="113">
        <v>42864</v>
      </c>
      <c r="B225" s="526">
        <v>2017</v>
      </c>
      <c r="C225" s="536">
        <v>65039.72</v>
      </c>
      <c r="D225" s="537">
        <v>523.88999999999942</v>
      </c>
      <c r="E225" s="538">
        <v>0.81203326377416829</v>
      </c>
      <c r="F225" s="537">
        <v>1142</v>
      </c>
      <c r="G225" s="538">
        <v>1.7872312188916766</v>
      </c>
      <c r="I225" s="6"/>
      <c r="J225" s="6"/>
      <c r="K225" s="6"/>
      <c r="L225" s="6"/>
      <c r="M225" s="6"/>
      <c r="N225" s="6"/>
    </row>
    <row r="226" spans="1:14" s="63" customFormat="1" ht="15" hidden="1" customHeight="1">
      <c r="A226" s="113">
        <v>42896</v>
      </c>
      <c r="B226" s="526">
        <v>2017</v>
      </c>
      <c r="C226" s="536">
        <v>66323.399999999994</v>
      </c>
      <c r="D226" s="537">
        <v>1283.679999999993</v>
      </c>
      <c r="E226" s="538">
        <v>1.9736862335815601</v>
      </c>
      <c r="F226" s="537">
        <v>1342.5899999999965</v>
      </c>
      <c r="G226" s="538">
        <v>2.0661330629765757</v>
      </c>
      <c r="I226" s="6"/>
      <c r="J226" s="6"/>
      <c r="K226" s="6"/>
      <c r="L226" s="6"/>
      <c r="M226" s="6"/>
      <c r="N226" s="6"/>
    </row>
    <row r="227" spans="1:14" s="57" customFormat="1" ht="15" hidden="1" customHeight="1">
      <c r="A227" s="113">
        <v>42928</v>
      </c>
      <c r="B227" s="526">
        <v>2017</v>
      </c>
      <c r="C227" s="536">
        <v>68683.7</v>
      </c>
      <c r="D227" s="537">
        <v>2360.3000000000029</v>
      </c>
      <c r="E227" s="538">
        <v>3.5587741279850036</v>
      </c>
      <c r="F227" s="537">
        <v>768.75</v>
      </c>
      <c r="G227" s="538">
        <v>1.1319304512482233</v>
      </c>
      <c r="I227" s="6"/>
      <c r="J227" s="6"/>
      <c r="K227" s="6"/>
      <c r="L227" s="6"/>
      <c r="M227" s="6"/>
      <c r="N227" s="6"/>
    </row>
    <row r="228" spans="1:14" s="57" customFormat="1" ht="15" hidden="1" customHeight="1">
      <c r="A228" s="113">
        <v>42960</v>
      </c>
      <c r="B228" s="526">
        <v>2017</v>
      </c>
      <c r="C228" s="536">
        <v>68740.539999999994</v>
      </c>
      <c r="D228" s="537">
        <v>56.839999999996508</v>
      </c>
      <c r="E228" s="538">
        <v>8.2756170678052854E-2</v>
      </c>
      <c r="F228" s="537">
        <v>45.639999999999418</v>
      </c>
      <c r="G228" s="538">
        <v>6.6438702145291018E-2</v>
      </c>
      <c r="I228" s="6"/>
      <c r="J228" s="6"/>
      <c r="K228" s="6"/>
      <c r="L228" s="6"/>
      <c r="M228" s="6"/>
      <c r="N228" s="6"/>
    </row>
    <row r="229" spans="1:14" s="57" customFormat="1" ht="15" hidden="1" customHeight="1">
      <c r="A229" s="113">
        <v>42992</v>
      </c>
      <c r="B229" s="526">
        <v>2017</v>
      </c>
      <c r="C229" s="536">
        <v>67504.23</v>
      </c>
      <c r="D229" s="537">
        <v>-1236.3099999999977</v>
      </c>
      <c r="E229" s="538">
        <v>-1.7985165667886776</v>
      </c>
      <c r="F229" s="537">
        <v>779.33000000000175</v>
      </c>
      <c r="G229" s="538">
        <v>1.1679747740348745</v>
      </c>
      <c r="I229" s="6"/>
      <c r="J229" s="6"/>
      <c r="K229" s="6"/>
      <c r="L229" s="6"/>
      <c r="M229" s="6"/>
      <c r="N229" s="6"/>
    </row>
    <row r="230" spans="1:14" ht="15" hidden="1" customHeight="1">
      <c r="A230" s="113">
        <v>43024</v>
      </c>
      <c r="B230" s="526">
        <v>2017</v>
      </c>
      <c r="C230" s="536">
        <v>65308.800000000003</v>
      </c>
      <c r="D230" s="537">
        <v>-2195.429999999993</v>
      </c>
      <c r="E230" s="538">
        <v>-3.2522850790239346</v>
      </c>
      <c r="F230" s="537">
        <v>154.10000000000582</v>
      </c>
      <c r="G230" s="538">
        <v>0.23651401971002883</v>
      </c>
      <c r="H230" s="57"/>
      <c r="I230" s="6"/>
      <c r="J230" s="6"/>
      <c r="K230" s="6"/>
      <c r="L230" s="6"/>
      <c r="M230" s="6"/>
      <c r="N230" s="6"/>
    </row>
    <row r="231" spans="1:14" ht="15" hidden="1" customHeight="1">
      <c r="A231" s="113">
        <v>43056</v>
      </c>
      <c r="B231" s="526">
        <v>2017</v>
      </c>
      <c r="C231" s="536">
        <v>64467.8</v>
      </c>
      <c r="D231" s="537">
        <v>-841</v>
      </c>
      <c r="E231" s="538">
        <v>-1.2877284531334254</v>
      </c>
      <c r="F231" s="537">
        <v>385.42000000000553</v>
      </c>
      <c r="G231" s="538">
        <v>0.60144457805719753</v>
      </c>
      <c r="H231" s="57"/>
      <c r="I231" s="6"/>
      <c r="J231" s="6"/>
      <c r="K231" s="6"/>
      <c r="L231" s="6"/>
      <c r="M231" s="6"/>
      <c r="N231" s="6"/>
    </row>
    <row r="232" spans="1:14" s="91" customFormat="1" ht="15" hidden="1" customHeight="1">
      <c r="A232" s="113">
        <v>43088</v>
      </c>
      <c r="B232" s="526">
        <v>2017</v>
      </c>
      <c r="C232" s="534">
        <v>61616.72</v>
      </c>
      <c r="D232" s="618">
        <v>-2851.0800000000017</v>
      </c>
      <c r="E232" s="619">
        <v>-4.4224868849255046</v>
      </c>
      <c r="F232" s="618">
        <v>1396.2700000000041</v>
      </c>
      <c r="G232" s="619">
        <v>2.3185977520925292</v>
      </c>
      <c r="H232"/>
      <c r="I232" s="6"/>
      <c r="J232" s="6"/>
      <c r="K232" s="6"/>
      <c r="L232" s="6"/>
      <c r="M232" s="6"/>
      <c r="N232" s="6"/>
    </row>
    <row r="233" spans="1:14" s="6" customFormat="1" ht="19.149999999999999" customHeight="1">
      <c r="B233" s="530">
        <v>2018</v>
      </c>
      <c r="C233" s="579"/>
      <c r="D233" s="532"/>
      <c r="E233" s="533"/>
      <c r="F233" s="532"/>
      <c r="G233" s="533"/>
      <c r="H233" s="58"/>
      <c r="I233" s="35"/>
    </row>
    <row r="234" spans="1:14" s="6" customFormat="1" ht="15" customHeight="1">
      <c r="B234" s="535" t="s">
        <v>9</v>
      </c>
      <c r="C234" s="979">
        <v>60223.9</v>
      </c>
      <c r="D234" s="980">
        <v>-1392.8199999999997</v>
      </c>
      <c r="E234" s="981">
        <v>-2.2604578757194531</v>
      </c>
      <c r="F234" s="980">
        <v>350.13999999999942</v>
      </c>
      <c r="G234" s="981">
        <v>0.58479707972240647</v>
      </c>
    </row>
    <row r="235" spans="1:14" s="63" customFormat="1" ht="15" customHeight="1">
      <c r="B235" s="535" t="s">
        <v>10</v>
      </c>
      <c r="C235" s="979">
        <v>61091.6</v>
      </c>
      <c r="D235" s="980">
        <v>867.69999999999709</v>
      </c>
      <c r="E235" s="981">
        <v>1.4407901182088807</v>
      </c>
      <c r="F235" s="980">
        <v>-292.90000000000146</v>
      </c>
      <c r="G235" s="981">
        <v>-0.4771562853814828</v>
      </c>
      <c r="I235" s="6"/>
      <c r="J235" s="6"/>
      <c r="K235" s="6"/>
      <c r="L235" s="6"/>
      <c r="M235" s="6"/>
      <c r="N235" s="6"/>
    </row>
    <row r="236" spans="1:14" s="80" customFormat="1" ht="15" customHeight="1">
      <c r="B236" s="525" t="s">
        <v>40</v>
      </c>
      <c r="C236" s="534">
        <v>62967.4</v>
      </c>
      <c r="D236" s="618">
        <v>1875.8000000000029</v>
      </c>
      <c r="E236" s="619">
        <v>3.0704712268135239</v>
      </c>
      <c r="F236" s="618">
        <v>-517.15999999999622</v>
      </c>
      <c r="G236" s="619">
        <v>-0.81462327217830932</v>
      </c>
      <c r="I236" s="6"/>
      <c r="J236" s="6"/>
      <c r="K236" s="6"/>
      <c r="L236" s="6"/>
      <c r="M236" s="6"/>
      <c r="N236" s="6"/>
    </row>
    <row r="237" spans="1:14" s="63" customFormat="1" ht="15" customHeight="1">
      <c r="A237" s="80"/>
      <c r="B237" s="535" t="s">
        <v>41</v>
      </c>
      <c r="C237" s="536">
        <v>64853.42</v>
      </c>
      <c r="D237" s="537">
        <v>1886.0199999999968</v>
      </c>
      <c r="E237" s="538">
        <v>2.9952324536188542</v>
      </c>
      <c r="F237" s="537">
        <v>337.58999999999651</v>
      </c>
      <c r="G237" s="538">
        <v>0.52326692534219887</v>
      </c>
      <c r="I237" s="6"/>
      <c r="J237" s="6"/>
      <c r="K237" s="6"/>
      <c r="L237" s="6"/>
      <c r="M237" s="6"/>
      <c r="N237" s="6"/>
    </row>
    <row r="238" spans="1:14" s="63" customFormat="1" ht="15" customHeight="1">
      <c r="A238" s="80"/>
      <c r="B238" s="535" t="s">
        <v>42</v>
      </c>
      <c r="C238" s="536">
        <v>65381.72</v>
      </c>
      <c r="D238" s="537">
        <v>528.30000000000291</v>
      </c>
      <c r="E238" s="538">
        <v>0.81460623048099023</v>
      </c>
      <c r="F238" s="537">
        <v>342</v>
      </c>
      <c r="G238" s="538">
        <v>0.52583252203422148</v>
      </c>
      <c r="I238" s="6"/>
      <c r="J238" s="6"/>
      <c r="K238" s="6"/>
      <c r="L238" s="6"/>
      <c r="M238" s="6"/>
      <c r="N238" s="6"/>
    </row>
    <row r="239" spans="1:14" s="63" customFormat="1" ht="15" customHeight="1">
      <c r="A239" s="80"/>
      <c r="B239" s="535" t="s">
        <v>43</v>
      </c>
      <c r="C239" s="536">
        <v>67081.19</v>
      </c>
      <c r="D239" s="537">
        <v>1699.4700000000012</v>
      </c>
      <c r="E239" s="538">
        <v>2.5993045150846541</v>
      </c>
      <c r="F239" s="537">
        <v>757.79000000000815</v>
      </c>
      <c r="G239" s="538">
        <v>1.142568083059686</v>
      </c>
      <c r="I239" s="6"/>
      <c r="J239" s="6"/>
      <c r="K239" s="6"/>
      <c r="L239" s="6"/>
      <c r="M239" s="6"/>
      <c r="N239" s="6"/>
    </row>
    <row r="240" spans="1:14" s="57" customFormat="1" ht="15" customHeight="1">
      <c r="A240" s="63"/>
      <c r="B240" s="535" t="s">
        <v>44</v>
      </c>
      <c r="C240" s="536">
        <v>69302.720000000001</v>
      </c>
      <c r="D240" s="537">
        <v>2221.5299999999988</v>
      </c>
      <c r="E240" s="538">
        <v>3.31170332547768</v>
      </c>
      <c r="F240" s="537">
        <v>619.02000000000407</v>
      </c>
      <c r="G240" s="538">
        <v>0.90126187144838354</v>
      </c>
      <c r="I240" s="6"/>
      <c r="J240" s="6"/>
      <c r="K240" s="6"/>
      <c r="L240" s="6"/>
      <c r="M240" s="6"/>
      <c r="N240" s="6"/>
    </row>
    <row r="241" spans="1:14" s="57" customFormat="1" ht="15" customHeight="1">
      <c r="B241" s="535" t="s">
        <v>45</v>
      </c>
      <c r="C241" s="536">
        <v>68884.13</v>
      </c>
      <c r="D241" s="537">
        <v>-418.58999999999651</v>
      </c>
      <c r="E241" s="538">
        <v>-0.60400226715488259</v>
      </c>
      <c r="F241" s="537">
        <v>143.59000000001106</v>
      </c>
      <c r="G241" s="538">
        <v>0.20888692465904057</v>
      </c>
      <c r="I241" s="6"/>
      <c r="J241" s="6"/>
      <c r="K241" s="6"/>
      <c r="L241" s="6"/>
      <c r="M241" s="6"/>
      <c r="N241" s="6"/>
    </row>
    <row r="242" spans="1:14" s="57" customFormat="1" ht="15" customHeight="1">
      <c r="B242" s="535" t="s">
        <v>56</v>
      </c>
      <c r="C242" s="536">
        <v>67271.350000000006</v>
      </c>
      <c r="D242" s="537">
        <v>-1612.7799999999988</v>
      </c>
      <c r="E242" s="538">
        <v>-2.341293996164282</v>
      </c>
      <c r="F242" s="537">
        <v>-232.8799999999901</v>
      </c>
      <c r="G242" s="538">
        <v>-0.34498578829798987</v>
      </c>
      <c r="I242" s="6"/>
      <c r="J242" s="6"/>
      <c r="K242" s="6"/>
      <c r="L242" s="6"/>
      <c r="M242" s="6"/>
      <c r="N242" s="6"/>
    </row>
    <row r="243" spans="1:14" ht="15" customHeight="1">
      <c r="B243" s="535" t="s">
        <v>57</v>
      </c>
      <c r="C243" s="536">
        <v>65906.86</v>
      </c>
      <c r="D243" s="537">
        <v>-1364.4900000000052</v>
      </c>
      <c r="E243" s="538">
        <v>-2.0283374720441998</v>
      </c>
      <c r="F243" s="537">
        <v>598.05999999999767</v>
      </c>
      <c r="G243" s="538">
        <v>0.91574182958498795</v>
      </c>
      <c r="H243" s="57"/>
      <c r="I243" s="6"/>
      <c r="J243" s="6"/>
      <c r="K243" s="6"/>
      <c r="L243" s="6"/>
      <c r="M243" s="6"/>
      <c r="N243" s="6"/>
    </row>
    <row r="244" spans="1:14" ht="15" customHeight="1">
      <c r="B244" s="535" t="s">
        <v>58</v>
      </c>
      <c r="C244" s="536">
        <v>64952.7</v>
      </c>
      <c r="D244" s="537">
        <v>-954.16000000000349</v>
      </c>
      <c r="E244" s="538">
        <v>-1.4477400379869465</v>
      </c>
      <c r="F244" s="537">
        <v>484.89999999999418</v>
      </c>
      <c r="G244" s="538">
        <v>0.75215844188880965</v>
      </c>
      <c r="H244" s="57"/>
      <c r="I244" s="6"/>
      <c r="J244" s="6"/>
      <c r="K244" s="6"/>
      <c r="L244" s="6"/>
      <c r="M244" s="6"/>
      <c r="N244" s="6"/>
    </row>
    <row r="245" spans="1:14" s="91" customFormat="1" ht="15" customHeight="1">
      <c r="B245" s="535" t="s">
        <v>59</v>
      </c>
      <c r="C245" s="536">
        <v>62619.94</v>
      </c>
      <c r="D245" s="537">
        <v>-2332.7599999999948</v>
      </c>
      <c r="E245" s="538">
        <v>-3.5914750272120983</v>
      </c>
      <c r="F245" s="537">
        <v>1003.2200000000012</v>
      </c>
      <c r="G245" s="538">
        <v>1.6281619664272995</v>
      </c>
      <c r="H245"/>
      <c r="I245" s="6"/>
      <c r="J245" s="6"/>
      <c r="K245" s="6"/>
      <c r="L245" s="6"/>
      <c r="M245" s="6"/>
      <c r="N245" s="6"/>
    </row>
    <row r="246" spans="1:14" s="6" customFormat="1" ht="19.149999999999999" customHeight="1">
      <c r="B246" s="530">
        <v>2019</v>
      </c>
      <c r="C246" s="579"/>
      <c r="D246" s="532"/>
      <c r="E246" s="533"/>
      <c r="F246" s="532"/>
      <c r="G246" s="533"/>
      <c r="H246" s="58"/>
      <c r="I246" s="35"/>
    </row>
    <row r="247" spans="1:14" s="6" customFormat="1" ht="15" customHeight="1">
      <c r="B247" s="535" t="s">
        <v>9</v>
      </c>
      <c r="C247" s="979">
        <v>61204.49</v>
      </c>
      <c r="D247" s="980">
        <v>-1415.4500000000044</v>
      </c>
      <c r="E247" s="981">
        <v>-2.2603822360736814</v>
      </c>
      <c r="F247" s="980">
        <v>980.58999999999651</v>
      </c>
      <c r="G247" s="981">
        <v>1.6282406154367095</v>
      </c>
    </row>
    <row r="248" spans="1:14" s="63" customFormat="1" ht="15" customHeight="1">
      <c r="B248" s="535" t="s">
        <v>10</v>
      </c>
      <c r="C248" s="979">
        <v>62442.8</v>
      </c>
      <c r="D248" s="980">
        <v>1238.3100000000049</v>
      </c>
      <c r="E248" s="981">
        <v>2.0232339163352293</v>
      </c>
      <c r="F248" s="980">
        <v>1351.2000000000044</v>
      </c>
      <c r="G248" s="981">
        <v>2.2117607003254278</v>
      </c>
      <c r="I248" s="6"/>
      <c r="J248" s="6"/>
      <c r="K248" s="6"/>
      <c r="L248" s="6"/>
      <c r="M248" s="6"/>
      <c r="N248" s="6"/>
    </row>
    <row r="249" spans="1:14" s="80" customFormat="1" ht="15" customHeight="1">
      <c r="B249" s="525" t="s">
        <v>40</v>
      </c>
      <c r="C249" s="534">
        <v>64426.14</v>
      </c>
      <c r="D249" s="618">
        <v>1983.3399999999965</v>
      </c>
      <c r="E249" s="619">
        <v>3.1762509048280947</v>
      </c>
      <c r="F249" s="618">
        <v>1458.739999999998</v>
      </c>
      <c r="G249" s="619">
        <v>2.3166590966119003</v>
      </c>
      <c r="I249" s="6"/>
      <c r="J249" s="6"/>
      <c r="K249" s="6"/>
      <c r="L249" s="6"/>
      <c r="M249" s="6"/>
      <c r="N249" s="6"/>
    </row>
    <row r="250" spans="1:14" s="63" customFormat="1" ht="15" customHeight="1">
      <c r="A250" s="80"/>
      <c r="B250" s="535" t="s">
        <v>41</v>
      </c>
      <c r="C250" s="536">
        <v>65011.8</v>
      </c>
      <c r="D250" s="537">
        <v>585.66000000000349</v>
      </c>
      <c r="E250" s="538">
        <v>0.90904095759889003</v>
      </c>
      <c r="F250" s="537">
        <v>158.38000000000466</v>
      </c>
      <c r="G250" s="538">
        <v>0.24421225588410778</v>
      </c>
      <c r="I250" s="6"/>
      <c r="J250" s="6"/>
      <c r="K250" s="6"/>
      <c r="L250" s="6"/>
      <c r="M250" s="6"/>
      <c r="N250" s="6"/>
    </row>
    <row r="251" spans="1:14" s="63" customFormat="1" ht="15" customHeight="1">
      <c r="A251" s="80"/>
      <c r="B251" s="535" t="s">
        <v>42</v>
      </c>
      <c r="C251" s="536">
        <v>65284.0454545455</v>
      </c>
      <c r="D251" s="537">
        <v>272.24545454549661</v>
      </c>
      <c r="E251" s="538">
        <v>0.41876313922317365</v>
      </c>
      <c r="F251" s="537">
        <v>-97.67454545450164</v>
      </c>
      <c r="G251" s="538">
        <v>-0.14939121432489344</v>
      </c>
      <c r="I251" s="6"/>
      <c r="J251" s="6"/>
      <c r="K251" s="6"/>
      <c r="L251" s="6"/>
      <c r="M251" s="6"/>
      <c r="N251" s="6"/>
    </row>
    <row r="252" spans="1:14" s="63" customFormat="1" ht="15" customHeight="1">
      <c r="A252" s="80"/>
      <c r="B252" s="535" t="s">
        <v>43</v>
      </c>
      <c r="C252" s="536">
        <v>67268.75</v>
      </c>
      <c r="D252" s="537">
        <v>1984.7045454545005</v>
      </c>
      <c r="E252" s="538">
        <v>3.0401065553395767</v>
      </c>
      <c r="F252" s="537">
        <v>187.55999999999767</v>
      </c>
      <c r="G252" s="538">
        <v>0.27960147993798046</v>
      </c>
      <c r="I252" s="6"/>
      <c r="J252" s="6"/>
      <c r="K252" s="6"/>
      <c r="L252" s="6"/>
      <c r="M252" s="6"/>
      <c r="N252" s="6"/>
    </row>
    <row r="253" spans="1:14" s="57" customFormat="1" ht="15" customHeight="1">
      <c r="A253" s="63"/>
      <c r="B253" s="535" t="s">
        <v>44</v>
      </c>
      <c r="C253" s="536">
        <v>69625.210000000006</v>
      </c>
      <c r="D253" s="537">
        <v>2356.4600000000064</v>
      </c>
      <c r="E253" s="538">
        <v>3.5030530521230219</v>
      </c>
      <c r="F253" s="537">
        <v>322.49000000000524</v>
      </c>
      <c r="G253" s="538">
        <v>0.46533527111201067</v>
      </c>
      <c r="I253" s="6"/>
      <c r="J253" s="6"/>
      <c r="K253" s="6"/>
      <c r="L253" s="6"/>
      <c r="M253" s="6"/>
      <c r="N253" s="6"/>
    </row>
    <row r="254" spans="1:14" s="57" customFormat="1" ht="15" customHeight="1">
      <c r="B254" s="535" t="s">
        <v>45</v>
      </c>
      <c r="C254" s="536">
        <v>69695.190476190503</v>
      </c>
      <c r="D254" s="537">
        <v>69.98047619049612</v>
      </c>
      <c r="E254" s="538">
        <v>0.10051025510801992</v>
      </c>
      <c r="F254" s="537">
        <v>811.06047619049787</v>
      </c>
      <c r="G254" s="538">
        <v>1.1774271899645044</v>
      </c>
      <c r="I254" s="6"/>
      <c r="J254" s="6"/>
      <c r="K254" s="6"/>
      <c r="L254" s="6"/>
      <c r="M254" s="6"/>
      <c r="N254" s="6"/>
    </row>
    <row r="255" spans="1:14" s="57" customFormat="1" ht="15" customHeight="1">
      <c r="B255" s="535" t="s">
        <v>56</v>
      </c>
      <c r="C255" s="536">
        <v>68074.559999999998</v>
      </c>
      <c r="D255" s="537">
        <v>-1620.6304761905049</v>
      </c>
      <c r="E255" s="538">
        <v>-2.3253117828039365</v>
      </c>
      <c r="F255" s="537">
        <v>803.20999999999185</v>
      </c>
      <c r="G255" s="538">
        <v>1.1939852552386583</v>
      </c>
      <c r="I255" s="6"/>
      <c r="J255" s="6"/>
      <c r="K255" s="6"/>
      <c r="L255" s="6"/>
      <c r="M255" s="6"/>
      <c r="N255" s="6"/>
    </row>
    <row r="256" spans="1:14" ht="15" customHeight="1">
      <c r="B256" s="535" t="s">
        <v>57</v>
      </c>
      <c r="C256" s="536">
        <v>66040.22</v>
      </c>
      <c r="D256" s="537">
        <v>-2034.3399999999965</v>
      </c>
      <c r="E256" s="538">
        <v>-2.9883997781256255</v>
      </c>
      <c r="F256" s="537">
        <v>133.36000000000058</v>
      </c>
      <c r="G256" s="538">
        <v>0.20234615941345169</v>
      </c>
      <c r="H256" s="57"/>
      <c r="I256" s="6"/>
      <c r="J256" s="6"/>
      <c r="K256" s="6"/>
      <c r="L256" s="6"/>
      <c r="M256" s="6"/>
      <c r="N256" s="6"/>
    </row>
    <row r="257" spans="1:14" ht="15" customHeight="1">
      <c r="B257" s="535" t="s">
        <v>58</v>
      </c>
      <c r="C257" s="536">
        <v>64725.4</v>
      </c>
      <c r="D257" s="537">
        <v>-1314.8199999999997</v>
      </c>
      <c r="E257" s="538">
        <v>-1.9909382494485897</v>
      </c>
      <c r="F257" s="537">
        <v>-227.29999999999563</v>
      </c>
      <c r="G257" s="538">
        <v>-0.34994696140421411</v>
      </c>
      <c r="H257" s="57"/>
      <c r="I257" s="6"/>
      <c r="J257" s="6"/>
      <c r="K257" s="6"/>
      <c r="L257" s="6"/>
      <c r="M257" s="6"/>
      <c r="N257" s="6"/>
    </row>
    <row r="258" spans="1:14" s="91" customFormat="1" ht="15" customHeight="1">
      <c r="B258" s="535" t="s">
        <v>59</v>
      </c>
      <c r="C258" s="536">
        <v>62115.44</v>
      </c>
      <c r="D258" s="537">
        <v>-2609.9599999999991</v>
      </c>
      <c r="E258" s="538">
        <v>-4.0323582395782864</v>
      </c>
      <c r="F258" s="537">
        <v>-504.5</v>
      </c>
      <c r="G258" s="538">
        <v>-0.80565391790537433</v>
      </c>
      <c r="H258"/>
      <c r="I258" s="6"/>
      <c r="J258" s="6"/>
      <c r="K258" s="6"/>
      <c r="L258" s="6"/>
      <c r="M258" s="6"/>
      <c r="N258" s="6"/>
    </row>
    <row r="259" spans="1:14" s="6" customFormat="1" ht="19.149999999999999" customHeight="1">
      <c r="B259" s="530">
        <v>2020</v>
      </c>
      <c r="C259" s="579"/>
      <c r="D259" s="532"/>
      <c r="E259" s="533"/>
      <c r="F259" s="532"/>
      <c r="G259" s="533"/>
      <c r="H259" s="58"/>
      <c r="I259" s="35"/>
    </row>
    <row r="260" spans="1:14" s="6" customFormat="1" ht="15" customHeight="1">
      <c r="B260" s="535" t="s">
        <v>9</v>
      </c>
      <c r="C260" s="979">
        <v>60975.95</v>
      </c>
      <c r="D260" s="980">
        <v>-1139.4900000000052</v>
      </c>
      <c r="E260" s="981">
        <v>-1.834471429325788</v>
      </c>
      <c r="F260" s="980">
        <v>-228.54000000000087</v>
      </c>
      <c r="G260" s="981">
        <v>-0.3734039773879374</v>
      </c>
    </row>
    <row r="261" spans="1:14" s="63" customFormat="1" ht="15" customHeight="1">
      <c r="B261" s="535" t="s">
        <v>10</v>
      </c>
      <c r="C261" s="979">
        <v>61932.25</v>
      </c>
      <c r="D261" s="980">
        <v>956.30000000000291</v>
      </c>
      <c r="E261" s="981">
        <v>1.5683232487562861</v>
      </c>
      <c r="F261" s="980">
        <v>-510.55000000000291</v>
      </c>
      <c r="G261" s="981">
        <v>-0.81762829341414545</v>
      </c>
      <c r="I261" s="6"/>
      <c r="J261" s="6"/>
      <c r="K261" s="6"/>
      <c r="L261" s="6"/>
      <c r="M261" s="6"/>
      <c r="N261" s="6"/>
    </row>
    <row r="262" spans="1:14" s="80" customFormat="1" ht="15" customHeight="1">
      <c r="B262" s="525" t="s">
        <v>40</v>
      </c>
      <c r="C262" s="534">
        <v>62654.0454545455</v>
      </c>
      <c r="D262" s="618">
        <v>721.79545454549952</v>
      </c>
      <c r="E262" s="619">
        <v>1.1654597637668473</v>
      </c>
      <c r="F262" s="618">
        <v>-1772.0945454544999</v>
      </c>
      <c r="G262" s="619">
        <v>-2.7505831413375006</v>
      </c>
      <c r="I262" s="6"/>
      <c r="J262" s="6"/>
      <c r="K262" s="6"/>
      <c r="L262" s="6"/>
      <c r="M262" s="6"/>
      <c r="N262" s="6"/>
    </row>
    <row r="263" spans="1:14" s="63" customFormat="1" ht="15" customHeight="1">
      <c r="A263" s="80"/>
      <c r="B263" s="535" t="s">
        <v>41</v>
      </c>
      <c r="C263" s="536"/>
      <c r="D263" s="537"/>
      <c r="E263" s="538"/>
      <c r="F263" s="537"/>
      <c r="G263" s="538"/>
      <c r="I263" s="6"/>
      <c r="J263" s="6"/>
      <c r="K263" s="6"/>
      <c r="L263" s="6"/>
      <c r="M263" s="6"/>
      <c r="N263" s="6"/>
    </row>
    <row r="264" spans="1:14" s="63" customFormat="1" ht="15" customHeight="1">
      <c r="A264" s="80"/>
      <c r="B264" s="535" t="s">
        <v>42</v>
      </c>
      <c r="C264" s="536"/>
      <c r="D264" s="537"/>
      <c r="E264" s="538"/>
      <c r="F264" s="537"/>
      <c r="G264" s="538"/>
      <c r="I264" s="6"/>
      <c r="J264" s="6"/>
      <c r="K264" s="6"/>
      <c r="L264" s="6"/>
      <c r="M264" s="6"/>
      <c r="N264" s="6"/>
    </row>
    <row r="265" spans="1:14" s="63" customFormat="1" ht="15" customHeight="1">
      <c r="A265" s="80"/>
      <c r="B265" s="535" t="s">
        <v>43</v>
      </c>
      <c r="C265" s="536"/>
      <c r="D265" s="537"/>
      <c r="E265" s="538"/>
      <c r="F265" s="537"/>
      <c r="G265" s="538"/>
      <c r="I265" s="6"/>
      <c r="J265" s="6"/>
      <c r="K265" s="6"/>
      <c r="L265" s="6"/>
      <c r="M265" s="6"/>
      <c r="N265" s="6"/>
    </row>
    <row r="266" spans="1:14" s="57" customFormat="1" ht="15" customHeight="1">
      <c r="A266" s="63"/>
      <c r="B266" s="535" t="s">
        <v>44</v>
      </c>
      <c r="C266" s="536"/>
      <c r="D266" s="537"/>
      <c r="E266" s="538"/>
      <c r="F266" s="537"/>
      <c r="G266" s="538"/>
      <c r="I266" s="6"/>
      <c r="J266" s="6"/>
      <c r="K266" s="6"/>
      <c r="L266" s="6"/>
      <c r="M266" s="6"/>
      <c r="N266" s="6"/>
    </row>
    <row r="267" spans="1:14" s="57" customFormat="1" ht="15" customHeight="1">
      <c r="B267" s="535" t="s">
        <v>45</v>
      </c>
      <c r="C267" s="536"/>
      <c r="D267" s="537"/>
      <c r="E267" s="538"/>
      <c r="F267" s="537"/>
      <c r="G267" s="538"/>
      <c r="I267" s="6"/>
      <c r="J267" s="6"/>
      <c r="K267" s="6"/>
      <c r="L267" s="6"/>
      <c r="M267" s="6"/>
      <c r="N267" s="6"/>
    </row>
    <row r="268" spans="1:14" s="57" customFormat="1" ht="15" customHeight="1">
      <c r="B268" s="535" t="s">
        <v>56</v>
      </c>
      <c r="C268" s="536"/>
      <c r="D268" s="537"/>
      <c r="E268" s="538"/>
      <c r="F268" s="537"/>
      <c r="G268" s="538"/>
      <c r="I268" s="6"/>
      <c r="J268" s="6"/>
      <c r="K268" s="6"/>
      <c r="L268" s="6"/>
      <c r="M268" s="6"/>
      <c r="N268" s="6"/>
    </row>
    <row r="269" spans="1:14" ht="15" customHeight="1">
      <c r="B269" s="535" t="s">
        <v>57</v>
      </c>
      <c r="C269" s="536"/>
      <c r="D269" s="537"/>
      <c r="E269" s="538"/>
      <c r="F269" s="537"/>
      <c r="G269" s="538"/>
      <c r="H269" s="57"/>
      <c r="I269" s="6"/>
      <c r="J269" s="6"/>
      <c r="K269" s="6"/>
      <c r="L269" s="6"/>
      <c r="M269" s="6"/>
      <c r="N269" s="6"/>
    </row>
    <row r="270" spans="1:14" ht="15" customHeight="1">
      <c r="B270" s="535" t="s">
        <v>58</v>
      </c>
      <c r="C270" s="536"/>
      <c r="D270" s="537"/>
      <c r="E270" s="538"/>
      <c r="F270" s="537"/>
      <c r="G270" s="538"/>
      <c r="H270" s="57"/>
      <c r="I270" s="6"/>
      <c r="J270" s="6"/>
      <c r="K270" s="6"/>
      <c r="L270" s="6"/>
      <c r="M270" s="6"/>
      <c r="N270" s="6"/>
    </row>
    <row r="271" spans="1:14" s="91" customFormat="1" ht="15" customHeight="1">
      <c r="B271" s="535" t="s">
        <v>59</v>
      </c>
      <c r="C271" s="536"/>
      <c r="D271" s="537"/>
      <c r="E271" s="538"/>
      <c r="F271" s="537"/>
      <c r="G271" s="538"/>
      <c r="H271"/>
      <c r="I271" s="6"/>
      <c r="J271" s="6"/>
      <c r="K271" s="6"/>
      <c r="L271" s="6"/>
      <c r="M271" s="6"/>
      <c r="N271" s="6"/>
    </row>
    <row r="272" spans="1:14">
      <c r="D272" s="537"/>
      <c r="E272" s="538"/>
      <c r="F272" s="537"/>
      <c r="G272" s="538"/>
    </row>
    <row r="273" spans="2:9">
      <c r="B273" s="749" t="s">
        <v>317</v>
      </c>
      <c r="D273" s="489"/>
      <c r="E273" s="489"/>
    </row>
    <row r="274" spans="2:9">
      <c r="D274" s="489"/>
      <c r="E274" s="489"/>
      <c r="I274" s="80"/>
    </row>
    <row r="275" spans="2:9">
      <c r="D275" s="489"/>
      <c r="E275" s="489"/>
    </row>
    <row r="276" spans="2:9">
      <c r="D276" s="489"/>
      <c r="E276" s="489"/>
    </row>
    <row r="277" spans="2:9">
      <c r="D277" s="489"/>
      <c r="E277" s="489"/>
    </row>
    <row r="278" spans="2:9">
      <c r="D278" s="489"/>
      <c r="E278" s="489"/>
    </row>
    <row r="279" spans="2:9">
      <c r="D279" s="489"/>
      <c r="E279" s="489"/>
    </row>
    <row r="313" spans="3:11">
      <c r="H313" s="741"/>
      <c r="I313" s="741"/>
      <c r="J313" s="741"/>
      <c r="K313" s="741"/>
    </row>
    <row r="314" spans="3:11">
      <c r="G314" s="740"/>
      <c r="H314" s="741"/>
      <c r="I314" s="741"/>
      <c r="J314" s="741"/>
      <c r="K314" s="741"/>
    </row>
    <row r="315" spans="3:11">
      <c r="G315" s="740"/>
      <c r="H315" s="741"/>
      <c r="I315" s="741"/>
      <c r="J315" s="741"/>
      <c r="K315" s="741"/>
    </row>
    <row r="316" spans="3:11">
      <c r="G316" s="740"/>
      <c r="H316" s="739"/>
      <c r="I316" s="739"/>
      <c r="J316" s="739"/>
      <c r="K316" s="739"/>
    </row>
    <row r="317" spans="3:11">
      <c r="G317" s="738"/>
    </row>
    <row r="319" spans="3:11" ht="15.75">
      <c r="C319" s="580"/>
    </row>
    <row r="320" spans="3:11" ht="15.75">
      <c r="C320" s="582"/>
      <c r="D320" s="581"/>
      <c r="E320" s="581"/>
    </row>
    <row r="321" spans="2:11" ht="15.75">
      <c r="B321" s="490"/>
      <c r="C321" s="580"/>
      <c r="D321" s="583"/>
      <c r="E321" s="583"/>
      <c r="F321" s="489"/>
      <c r="G321" s="489"/>
    </row>
    <row r="322" spans="2:11" ht="15.75">
      <c r="C322" s="582"/>
      <c r="D322" s="581"/>
      <c r="E322" s="581"/>
      <c r="F322" s="489"/>
      <c r="G322" s="489"/>
    </row>
    <row r="323" spans="2:11" ht="15.75">
      <c r="C323" s="580"/>
      <c r="D323" s="583"/>
      <c r="E323" s="583"/>
      <c r="F323" s="489"/>
      <c r="G323" s="489"/>
    </row>
    <row r="324" spans="2:11" ht="15.75">
      <c r="C324" s="582"/>
      <c r="D324" s="583"/>
      <c r="E324" s="583"/>
      <c r="F324" s="489"/>
      <c r="G324" s="489"/>
    </row>
    <row r="325" spans="2:11" ht="15.75">
      <c r="C325" s="582"/>
      <c r="D325" s="584"/>
      <c r="E325" s="584"/>
      <c r="F325" s="489"/>
      <c r="H325" s="741"/>
      <c r="I325" s="741"/>
      <c r="J325" s="741"/>
      <c r="K325" s="741"/>
    </row>
    <row r="326" spans="2:11" ht="16.5" thickBot="1">
      <c r="C326" s="585"/>
      <c r="D326" s="584"/>
      <c r="E326" s="584"/>
      <c r="F326" s="489"/>
      <c r="G326" s="740"/>
      <c r="H326" s="741"/>
      <c r="I326" s="741"/>
      <c r="J326" s="741"/>
      <c r="K326" s="741"/>
    </row>
    <row r="327" spans="2:11" ht="17.25" thickTop="1" thickBot="1">
      <c r="D327" s="586"/>
      <c r="G327" s="740"/>
      <c r="H327" s="741"/>
      <c r="I327" s="741"/>
      <c r="J327" s="741"/>
      <c r="K327" s="741"/>
    </row>
    <row r="328" spans="2:11" ht="13.5" thickTop="1">
      <c r="G328" s="740"/>
      <c r="H328" s="739"/>
      <c r="I328" s="739"/>
      <c r="J328" s="739"/>
      <c r="K328" s="739"/>
    </row>
    <row r="329" spans="2:11">
      <c r="G329" s="738"/>
    </row>
    <row r="335" spans="2:11">
      <c r="I335" t="s">
        <v>230</v>
      </c>
    </row>
    <row r="336" spans="2:11">
      <c r="I336" t="s">
        <v>168</v>
      </c>
    </row>
    <row r="337" spans="7:11">
      <c r="H337" s="741"/>
      <c r="I337" s="741"/>
      <c r="J337" s="741"/>
      <c r="K337" s="741"/>
    </row>
    <row r="338" spans="7:11">
      <c r="G338" s="740"/>
      <c r="H338" s="741"/>
      <c r="I338" s="741"/>
      <c r="J338" s="741"/>
      <c r="K338" s="741"/>
    </row>
    <row r="339" spans="7:11">
      <c r="G339" s="740"/>
      <c r="H339" s="741"/>
      <c r="I339" s="741"/>
      <c r="J339" s="741"/>
      <c r="K339" s="741"/>
    </row>
    <row r="340" spans="7:11">
      <c r="G340" s="740"/>
      <c r="H340" s="739"/>
      <c r="I340" s="739"/>
      <c r="J340" s="739"/>
      <c r="K340" s="739"/>
    </row>
    <row r="341" spans="7:11">
      <c r="G341" s="740"/>
    </row>
    <row r="342" spans="7:11">
      <c r="G342" s="740"/>
    </row>
    <row r="343" spans="7:11">
      <c r="G343" s="740"/>
    </row>
    <row r="344" spans="7:11">
      <c r="G344" s="740"/>
    </row>
    <row r="345" spans="7:11">
      <c r="G345" s="740"/>
      <c r="I345" t="s">
        <v>231</v>
      </c>
    </row>
    <row r="346" spans="7:11">
      <c r="G346" s="740"/>
    </row>
    <row r="347" spans="7:11">
      <c r="I347" t="s">
        <v>230</v>
      </c>
    </row>
    <row r="348" spans="7:11">
      <c r="I348" t="s">
        <v>168</v>
      </c>
    </row>
    <row r="359" spans="9:9">
      <c r="I359" t="s">
        <v>230</v>
      </c>
    </row>
    <row r="360" spans="9:9">
      <c r="I360" t="s">
        <v>168</v>
      </c>
    </row>
  </sheetData>
  <mergeCells count="3">
    <mergeCell ref="B3:G3"/>
    <mergeCell ref="B4:G4"/>
    <mergeCell ref="C6:C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Y178"/>
  <sheetViews>
    <sheetView topLeftCell="C21" zoomScale="85" zoomScaleNormal="85" zoomScaleSheetLayoutView="74" workbookViewId="0">
      <selection activeCell="J39" sqref="J39"/>
    </sheetView>
  </sheetViews>
  <sheetFormatPr baseColWidth="10" defaultColWidth="11.5703125" defaultRowHeight="12.75"/>
  <cols>
    <col min="1" max="1" width="12.42578125" style="354" customWidth="1"/>
    <col min="2" max="2" width="12.85546875" style="355" customWidth="1"/>
    <col min="3" max="7" width="11.85546875" style="355" customWidth="1"/>
    <col min="8" max="8" width="12.42578125" style="355" customWidth="1"/>
    <col min="9" max="9" width="1.85546875" style="152" customWidth="1"/>
    <col min="10" max="16384" width="11.5703125" style="93"/>
  </cols>
  <sheetData>
    <row r="1" spans="1:10" hidden="1"/>
    <row r="2" spans="1:10" ht="21.2" hidden="1" customHeight="1"/>
    <row r="3" spans="1:10" s="154" customFormat="1" ht="22.7" customHeight="1">
      <c r="A3" s="387" t="s">
        <v>258</v>
      </c>
      <c r="B3" s="387"/>
      <c r="C3" s="387"/>
      <c r="D3" s="387"/>
      <c r="E3" s="387"/>
      <c r="F3" s="387"/>
      <c r="G3" s="387"/>
      <c r="H3" s="436"/>
      <c r="I3" s="153"/>
    </row>
    <row r="4" spans="1:10" s="155" customFormat="1" ht="10.35" customHeight="1">
      <c r="A4" s="354"/>
      <c r="B4" s="355"/>
      <c r="C4" s="355"/>
      <c r="D4" s="355"/>
      <c r="E4" s="355"/>
      <c r="F4" s="355"/>
      <c r="G4" s="355"/>
      <c r="H4" s="355"/>
      <c r="I4" s="152"/>
    </row>
    <row r="5" spans="1:10" s="156" customFormat="1" ht="6.95" customHeight="1">
      <c r="A5" s="354"/>
      <c r="B5" s="355"/>
      <c r="C5" s="355"/>
      <c r="D5" s="355"/>
      <c r="E5" s="355"/>
      <c r="F5" s="355"/>
      <c r="G5" s="355"/>
      <c r="H5" s="355"/>
      <c r="I5" s="152"/>
    </row>
    <row r="6" spans="1:10" s="147" customFormat="1" ht="26.25" customHeight="1">
      <c r="A6" s="437"/>
      <c r="B6" s="438" t="s">
        <v>0</v>
      </c>
      <c r="C6" s="438" t="s">
        <v>1</v>
      </c>
      <c r="D6" s="438" t="s">
        <v>2</v>
      </c>
      <c r="E6" s="438" t="s">
        <v>3</v>
      </c>
      <c r="F6" s="438" t="s">
        <v>4</v>
      </c>
      <c r="G6" s="438" t="s">
        <v>5</v>
      </c>
      <c r="H6" s="438" t="s">
        <v>6</v>
      </c>
      <c r="I6" s="157"/>
    </row>
    <row r="7" spans="1:10" s="159" customFormat="1" ht="40.700000000000003" customHeight="1">
      <c r="A7" s="439" t="s">
        <v>65</v>
      </c>
      <c r="B7" s="440"/>
      <c r="C7" s="440"/>
      <c r="D7" s="440"/>
      <c r="E7" s="440"/>
      <c r="F7" s="440"/>
      <c r="G7" s="440"/>
      <c r="H7" s="440"/>
      <c r="I7" s="158"/>
    </row>
    <row r="8" spans="1:10" s="161" customFormat="1" ht="20.100000000000001" customHeight="1">
      <c r="A8" s="462">
        <v>2001</v>
      </c>
      <c r="B8" s="441">
        <v>11700935.1</v>
      </c>
      <c r="C8" s="441">
        <v>2606309.14</v>
      </c>
      <c r="D8" s="441">
        <v>1126020.68</v>
      </c>
      <c r="E8" s="441">
        <v>78427.69</v>
      </c>
      <c r="F8" s="441">
        <v>16620.63</v>
      </c>
      <c r="G8" s="441">
        <v>155970.95000000001</v>
      </c>
      <c r="H8" s="442">
        <v>15684284.189999999</v>
      </c>
      <c r="I8" s="160"/>
      <c r="J8" s="159"/>
    </row>
    <row r="9" spans="1:10" s="161" customFormat="1" ht="20.100000000000001" customHeight="1">
      <c r="A9" s="462">
        <v>2002</v>
      </c>
      <c r="B9" s="443">
        <v>11610265.789999999</v>
      </c>
      <c r="C9" s="443">
        <v>2540105.2000000002</v>
      </c>
      <c r="D9" s="443">
        <v>1073062.33</v>
      </c>
      <c r="E9" s="443">
        <v>73316.09</v>
      </c>
      <c r="F9" s="443">
        <v>14263.32</v>
      </c>
      <c r="G9" s="443">
        <v>168015.35999999999</v>
      </c>
      <c r="H9" s="444">
        <v>15479028.1</v>
      </c>
      <c r="I9" s="163"/>
      <c r="J9" s="159"/>
    </row>
    <row r="10" spans="1:10" s="161" customFormat="1" ht="20.100000000000001" customHeight="1">
      <c r="A10" s="462">
        <v>2003</v>
      </c>
      <c r="B10" s="443">
        <v>12551211.73</v>
      </c>
      <c r="C10" s="443">
        <v>2730963.96</v>
      </c>
      <c r="D10" s="443">
        <v>1134980.3500000001</v>
      </c>
      <c r="E10" s="443">
        <v>76239.16</v>
      </c>
      <c r="F10" s="443">
        <v>13496.3</v>
      </c>
      <c r="G10" s="443">
        <v>185258.39</v>
      </c>
      <c r="H10" s="444">
        <v>16692149.880000001</v>
      </c>
      <c r="I10" s="163"/>
      <c r="J10" s="159"/>
    </row>
    <row r="11" spans="1:10" s="161" customFormat="1" ht="20.100000000000001" customHeight="1">
      <c r="A11" s="462">
        <v>2004</v>
      </c>
      <c r="B11" s="443">
        <v>12958483.92</v>
      </c>
      <c r="C11" s="443">
        <v>2837998.1</v>
      </c>
      <c r="D11" s="443">
        <v>1088275.83</v>
      </c>
      <c r="E11" s="443">
        <v>75053.84</v>
      </c>
      <c r="F11" s="443">
        <v>12030.77</v>
      </c>
      <c r="G11" s="443">
        <v>181208.4</v>
      </c>
      <c r="H11" s="444">
        <v>17153050.859999999</v>
      </c>
      <c r="I11" s="163"/>
      <c r="J11" s="159"/>
    </row>
    <row r="12" spans="1:10" s="161" customFormat="1" ht="20.100000000000001" customHeight="1">
      <c r="A12" s="462">
        <v>2005</v>
      </c>
      <c r="B12" s="443">
        <v>13570179.17</v>
      </c>
      <c r="C12" s="443">
        <v>2933843.7</v>
      </c>
      <c r="D12" s="445">
        <v>1045732</v>
      </c>
      <c r="E12" s="443">
        <v>73357.33</v>
      </c>
      <c r="F12" s="443">
        <v>10518</v>
      </c>
      <c r="G12" s="441">
        <v>279003.40000000002</v>
      </c>
      <c r="H12" s="444">
        <v>17912633.600000001</v>
      </c>
      <c r="I12" s="163"/>
      <c r="J12" s="159"/>
    </row>
    <row r="13" spans="1:10" s="161" customFormat="1" ht="20.100000000000001" customHeight="1">
      <c r="A13" s="462">
        <v>2006</v>
      </c>
      <c r="B13" s="443">
        <v>14232610.32</v>
      </c>
      <c r="C13" s="443">
        <v>3017462.34</v>
      </c>
      <c r="D13" s="445">
        <v>1003299.5499999999</v>
      </c>
      <c r="E13" s="443">
        <v>72146.98</v>
      </c>
      <c r="F13" s="443">
        <v>9410.82</v>
      </c>
      <c r="G13" s="443">
        <v>339072.75</v>
      </c>
      <c r="H13" s="444">
        <v>18674002.760000002</v>
      </c>
      <c r="I13" s="163"/>
      <c r="J13" s="159"/>
    </row>
    <row r="14" spans="1:10" s="161" customFormat="1" ht="20.100000000000001" customHeight="1">
      <c r="A14" s="462">
        <v>2007</v>
      </c>
      <c r="B14" s="443">
        <v>14783144.359999999</v>
      </c>
      <c r="C14" s="443">
        <v>3119916.25</v>
      </c>
      <c r="D14" s="445">
        <v>971528.76</v>
      </c>
      <c r="E14" s="443">
        <v>71182.58</v>
      </c>
      <c r="F14" s="443">
        <v>8683.35</v>
      </c>
      <c r="G14" s="443">
        <v>277368.83</v>
      </c>
      <c r="H14" s="444">
        <v>19231824.129999999</v>
      </c>
      <c r="I14" s="163"/>
      <c r="J14" s="159"/>
    </row>
    <row r="15" spans="1:10" s="161" customFormat="1" ht="20.100000000000001" customHeight="1">
      <c r="A15" s="462">
        <v>2008</v>
      </c>
      <c r="B15" s="443">
        <v>14654539.130000001</v>
      </c>
      <c r="C15" s="443">
        <v>3384155.55</v>
      </c>
      <c r="D15" s="445">
        <v>743300.98</v>
      </c>
      <c r="E15" s="443">
        <v>69771.510000000009</v>
      </c>
      <c r="F15" s="443">
        <v>7989.74</v>
      </c>
      <c r="G15" s="443">
        <v>279969.78999999998</v>
      </c>
      <c r="H15" s="444">
        <v>19139726.739999998</v>
      </c>
      <c r="I15" s="163"/>
      <c r="J15" s="159"/>
    </row>
    <row r="16" spans="1:10" s="161" customFormat="1" ht="20.100000000000001" customHeight="1">
      <c r="A16" s="462">
        <v>2009</v>
      </c>
      <c r="B16" s="443">
        <v>13634776</v>
      </c>
      <c r="C16" s="443">
        <v>3220769.4299999997</v>
      </c>
      <c r="D16" s="445">
        <v>801725.34</v>
      </c>
      <c r="E16" s="443">
        <v>67088.66</v>
      </c>
      <c r="F16" s="443">
        <v>7433.81</v>
      </c>
      <c r="G16" s="443">
        <v>288677.13</v>
      </c>
      <c r="H16" s="444">
        <v>18020470.210000001</v>
      </c>
      <c r="I16" s="163"/>
      <c r="J16" s="159"/>
    </row>
    <row r="17" spans="1:25" s="161" customFormat="1" ht="20.100000000000001" customHeight="1">
      <c r="A17" s="462">
        <v>2010</v>
      </c>
      <c r="B17" s="443">
        <v>13354277</v>
      </c>
      <c r="C17" s="443">
        <v>3130330.45</v>
      </c>
      <c r="D17" s="445">
        <v>819981</v>
      </c>
      <c r="E17" s="443">
        <v>65217</v>
      </c>
      <c r="F17" s="443">
        <v>6778</v>
      </c>
      <c r="G17" s="443">
        <v>293793</v>
      </c>
      <c r="H17" s="444">
        <v>17670376</v>
      </c>
      <c r="I17" s="163"/>
      <c r="J17" s="159"/>
    </row>
    <row r="18" spans="1:25" s="161" customFormat="1" ht="20.100000000000001" customHeight="1">
      <c r="A18" s="462">
        <v>2011</v>
      </c>
      <c r="B18" s="443">
        <v>13152496</v>
      </c>
      <c r="C18" s="443">
        <v>3092617</v>
      </c>
      <c r="D18" s="445">
        <v>822266</v>
      </c>
      <c r="E18" s="443">
        <v>63493</v>
      </c>
      <c r="F18" s="443">
        <v>5997</v>
      </c>
      <c r="G18" s="443">
        <v>296293</v>
      </c>
      <c r="H18" s="444">
        <v>17433161</v>
      </c>
      <c r="I18" s="163"/>
      <c r="J18" s="162"/>
    </row>
    <row r="19" spans="1:25" s="161" customFormat="1" ht="20.100000000000001" customHeight="1">
      <c r="A19" s="462">
        <v>2012</v>
      </c>
      <c r="B19" s="443">
        <v>13629669</v>
      </c>
      <c r="C19" s="443">
        <v>3049049</v>
      </c>
      <c r="D19" s="446" t="s">
        <v>195</v>
      </c>
      <c r="E19" s="443">
        <v>62421</v>
      </c>
      <c r="F19" s="443">
        <v>5159</v>
      </c>
      <c r="G19" s="443">
        <v>106912</v>
      </c>
      <c r="H19" s="444">
        <v>16853210</v>
      </c>
      <c r="I19" s="163"/>
      <c r="J19" s="162"/>
    </row>
    <row r="20" spans="1:25" s="161" customFormat="1" ht="20.100000000000001" customHeight="1">
      <c r="A20" s="462">
        <v>2013</v>
      </c>
      <c r="B20" s="443">
        <v>13204321</v>
      </c>
      <c r="C20" s="443">
        <v>3029164</v>
      </c>
      <c r="D20" s="446" t="s">
        <v>195</v>
      </c>
      <c r="E20" s="443">
        <v>61757</v>
      </c>
      <c r="F20" s="443">
        <v>4273</v>
      </c>
      <c r="G20" s="447" t="s">
        <v>195</v>
      </c>
      <c r="H20" s="444">
        <v>16299515</v>
      </c>
      <c r="I20" s="163"/>
      <c r="J20" s="162"/>
    </row>
    <row r="21" spans="1:25" s="161" customFormat="1" ht="20.100000000000001" customHeight="1">
      <c r="A21" s="462">
        <v>2014</v>
      </c>
      <c r="B21" s="443">
        <v>13394283</v>
      </c>
      <c r="C21" s="443">
        <v>3095813</v>
      </c>
      <c r="D21" s="446" t="s">
        <v>195</v>
      </c>
      <c r="E21" s="443">
        <v>61680</v>
      </c>
      <c r="F21" s="443">
        <v>4212</v>
      </c>
      <c r="G21" s="447" t="s">
        <v>195</v>
      </c>
      <c r="H21" s="444">
        <v>16555988</v>
      </c>
      <c r="I21" s="163"/>
      <c r="J21" s="162"/>
    </row>
    <row r="22" spans="1:25" s="161" customFormat="1" ht="20.100000000000001" customHeight="1">
      <c r="A22" s="462">
        <v>2015</v>
      </c>
      <c r="B22" s="443">
        <v>13865989</v>
      </c>
      <c r="C22" s="443">
        <v>3156261</v>
      </c>
      <c r="D22" s="446" t="s">
        <v>195</v>
      </c>
      <c r="E22" s="443">
        <v>61301</v>
      </c>
      <c r="F22" s="443">
        <v>3797</v>
      </c>
      <c r="G22" s="447" t="s">
        <v>195</v>
      </c>
      <c r="H22" s="444">
        <v>17087348</v>
      </c>
      <c r="I22" s="163"/>
      <c r="J22" s="162"/>
    </row>
    <row r="23" spans="1:25" s="161" customFormat="1" ht="20.100000000000001" customHeight="1">
      <c r="A23" s="462">
        <v>2016</v>
      </c>
      <c r="B23" s="443">
        <v>14347031</v>
      </c>
      <c r="C23" s="443">
        <v>3186613</v>
      </c>
      <c r="D23" s="446" t="s">
        <v>195</v>
      </c>
      <c r="E23" s="443">
        <v>64033</v>
      </c>
      <c r="F23" s="443">
        <v>3124</v>
      </c>
      <c r="G23" s="447" t="s">
        <v>195</v>
      </c>
      <c r="H23" s="444">
        <v>17600801</v>
      </c>
      <c r="I23" s="163"/>
      <c r="J23" s="162"/>
    </row>
    <row r="24" spans="1:25" s="161" customFormat="1" ht="20.100000000000001" customHeight="1">
      <c r="A24" s="462">
        <v>2017</v>
      </c>
      <c r="B24" s="443">
        <v>14944065</v>
      </c>
      <c r="C24" s="443">
        <v>3211061</v>
      </c>
      <c r="D24" s="446" t="s">
        <v>195</v>
      </c>
      <c r="E24" s="443">
        <v>64812</v>
      </c>
      <c r="F24" s="443">
        <v>2582</v>
      </c>
      <c r="G24" s="447" t="s">
        <v>195</v>
      </c>
      <c r="H24" s="444">
        <v>18222519</v>
      </c>
      <c r="I24" s="163"/>
      <c r="J24" s="162"/>
    </row>
    <row r="25" spans="1:25" s="161" customFormat="1" ht="20.100000000000001" customHeight="1">
      <c r="A25" s="462">
        <v>2018</v>
      </c>
      <c r="B25" s="443">
        <v>15473878</v>
      </c>
      <c r="C25" s="443">
        <v>3246169</v>
      </c>
      <c r="D25" s="446" t="s">
        <v>195</v>
      </c>
      <c r="E25" s="443">
        <v>65117</v>
      </c>
      <c r="F25" s="443">
        <v>2214</v>
      </c>
      <c r="G25" s="447" t="s">
        <v>195</v>
      </c>
      <c r="H25" s="444">
        <v>18787377</v>
      </c>
      <c r="I25" s="163"/>
      <c r="J25" s="162"/>
    </row>
    <row r="26" spans="1:25" s="161" customFormat="1" ht="20.100000000000001" customHeight="1">
      <c r="A26" s="462">
        <v>2019</v>
      </c>
      <c r="B26" s="443">
        <v>15947008</v>
      </c>
      <c r="C26" s="443">
        <v>3264711</v>
      </c>
      <c r="D26" s="446" t="s">
        <v>195</v>
      </c>
      <c r="E26" s="443">
        <v>65562</v>
      </c>
      <c r="F26" s="443">
        <v>1439</v>
      </c>
      <c r="G26" s="447" t="s">
        <v>195</v>
      </c>
      <c r="H26" s="444">
        <v>19278721</v>
      </c>
      <c r="I26" s="163"/>
      <c r="J26" s="162"/>
    </row>
    <row r="27" spans="1:25" s="159" customFormat="1" ht="45.95" customHeight="1">
      <c r="A27" s="448" t="s">
        <v>330</v>
      </c>
      <c r="B27" s="449"/>
      <c r="C27" s="757"/>
      <c r="D27" s="757"/>
      <c r="E27" s="757"/>
      <c r="F27" s="757"/>
      <c r="G27" s="757"/>
      <c r="H27" s="758"/>
      <c r="I27" s="759"/>
    </row>
    <row r="28" spans="1:25" s="159" customFormat="1" ht="19.149999999999999" customHeight="1">
      <c r="A28" s="450" t="s">
        <v>61</v>
      </c>
      <c r="B28" s="826">
        <v>15851141.18</v>
      </c>
      <c r="C28" s="826">
        <v>3251119.4699999997</v>
      </c>
      <c r="D28" s="827" t="s">
        <v>195</v>
      </c>
      <c r="E28" s="826">
        <v>60975.95</v>
      </c>
      <c r="F28" s="826">
        <v>1257.04</v>
      </c>
      <c r="G28" s="827" t="s">
        <v>195</v>
      </c>
      <c r="H28" s="451">
        <v>19164493.639999997</v>
      </c>
      <c r="I28" s="164"/>
    </row>
    <row r="29" spans="1:25" s="159" customFormat="1" ht="19.149999999999999" customHeight="1">
      <c r="A29" s="450" t="s">
        <v>62</v>
      </c>
      <c r="B29" s="826">
        <v>15929150.699999999</v>
      </c>
      <c r="C29" s="826">
        <v>3257896.4</v>
      </c>
      <c r="D29" s="827" t="s">
        <v>195</v>
      </c>
      <c r="E29" s="826">
        <v>61932.25</v>
      </c>
      <c r="F29" s="826">
        <v>1249.5999999999999</v>
      </c>
      <c r="G29" s="827" t="s">
        <v>195</v>
      </c>
      <c r="H29" s="451">
        <v>19250228.949999999</v>
      </c>
      <c r="I29" s="164"/>
    </row>
    <row r="30" spans="1:25" s="159" customFormat="1" ht="19.149999999999999" customHeight="1">
      <c r="A30" s="817" t="s">
        <v>63</v>
      </c>
      <c r="B30" s="452">
        <f>'reg1 (2)'!$B$8</f>
        <v>15690349.545454582</v>
      </c>
      <c r="C30" s="452">
        <f>'reg1 (2)'!$B$12</f>
        <v>3252516.5454545422</v>
      </c>
      <c r="D30" s="786" t="s">
        <v>195</v>
      </c>
      <c r="E30" s="452">
        <f>'reg1 (2)'!$B$15</f>
        <v>62654.0454545455</v>
      </c>
      <c r="F30" s="452">
        <f>'reg1 (2)'!$B$18</f>
        <v>1239.45454545455</v>
      </c>
      <c r="G30" s="786" t="s">
        <v>195</v>
      </c>
      <c r="H30" s="451">
        <f>'reg1 (2)'!$B$22</f>
        <v>19006759.590909131</v>
      </c>
      <c r="I30" s="166"/>
    </row>
    <row r="31" spans="1:25" s="159" customFormat="1" ht="19.149999999999999" customHeight="1">
      <c r="A31" s="450" t="s">
        <v>64</v>
      </c>
      <c r="B31" s="826"/>
      <c r="C31" s="826"/>
      <c r="D31" s="827"/>
      <c r="E31" s="826"/>
      <c r="F31" s="826"/>
      <c r="G31" s="827"/>
      <c r="H31" s="451"/>
      <c r="I31" s="164"/>
    </row>
    <row r="32" spans="1:25" s="165" customFormat="1" ht="19.149999999999999" customHeight="1">
      <c r="A32" s="450" t="s">
        <v>32</v>
      </c>
      <c r="B32" s="826"/>
      <c r="C32" s="826"/>
      <c r="D32" s="827"/>
      <c r="E32" s="826"/>
      <c r="F32" s="826"/>
      <c r="G32" s="827"/>
      <c r="H32" s="451"/>
      <c r="I32" s="164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159"/>
    </row>
    <row r="33" spans="1:25" s="165" customFormat="1" ht="19.149999999999999" customHeight="1">
      <c r="A33" s="450" t="s">
        <v>33</v>
      </c>
      <c r="B33" s="826"/>
      <c r="C33" s="826"/>
      <c r="D33" s="827"/>
      <c r="E33" s="826"/>
      <c r="F33" s="826"/>
      <c r="G33" s="827"/>
      <c r="H33" s="451"/>
      <c r="I33" s="164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  <c r="Y33" s="159"/>
    </row>
    <row r="34" spans="1:25" s="165" customFormat="1" ht="19.149999999999999" customHeight="1">
      <c r="A34" s="450" t="s">
        <v>34</v>
      </c>
      <c r="B34" s="826"/>
      <c r="C34" s="826"/>
      <c r="D34" s="827"/>
      <c r="E34" s="826"/>
      <c r="F34" s="826"/>
      <c r="G34" s="827"/>
      <c r="H34" s="451"/>
      <c r="I34" s="164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</row>
    <row r="35" spans="1:25" s="165" customFormat="1" ht="19.149999999999999" customHeight="1">
      <c r="A35" s="450" t="s">
        <v>35</v>
      </c>
      <c r="B35" s="826"/>
      <c r="C35" s="826"/>
      <c r="D35" s="827"/>
      <c r="E35" s="826"/>
      <c r="F35" s="826"/>
      <c r="G35" s="827"/>
      <c r="H35" s="451"/>
      <c r="I35" s="166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</row>
    <row r="36" spans="1:25" s="159" customFormat="1" ht="19.149999999999999" customHeight="1">
      <c r="A36" s="450" t="s">
        <v>36</v>
      </c>
      <c r="B36" s="826"/>
      <c r="C36" s="826"/>
      <c r="D36" s="827"/>
      <c r="E36" s="826"/>
      <c r="F36" s="826"/>
      <c r="G36" s="827"/>
      <c r="H36" s="451"/>
      <c r="I36" s="166"/>
    </row>
    <row r="37" spans="1:25" s="159" customFormat="1" ht="19.149999999999999" customHeight="1">
      <c r="A37" s="450" t="s">
        <v>37</v>
      </c>
      <c r="B37" s="826"/>
      <c r="C37" s="826"/>
      <c r="D37" s="827"/>
      <c r="E37" s="826"/>
      <c r="F37" s="826"/>
      <c r="G37" s="827"/>
      <c r="H37" s="451"/>
      <c r="I37" s="166"/>
    </row>
    <row r="38" spans="1:25" s="159" customFormat="1" ht="19.149999999999999" customHeight="1">
      <c r="A38" s="450" t="s">
        <v>38</v>
      </c>
      <c r="B38" s="826"/>
      <c r="C38" s="826"/>
      <c r="D38" s="827"/>
      <c r="E38" s="826"/>
      <c r="F38" s="826"/>
      <c r="G38" s="827"/>
      <c r="H38" s="451"/>
      <c r="I38" s="164"/>
    </row>
    <row r="39" spans="1:25" ht="19.149999999999999" customHeight="1">
      <c r="A39" s="450" t="s">
        <v>39</v>
      </c>
      <c r="B39" s="452"/>
      <c r="C39" s="452"/>
      <c r="D39" s="786"/>
      <c r="E39" s="452"/>
      <c r="F39" s="452"/>
      <c r="G39" s="786"/>
      <c r="H39" s="451"/>
      <c r="I39" s="164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  <c r="Y39" s="159"/>
    </row>
    <row r="40" spans="1:25" ht="3.2" customHeight="1">
      <c r="A40" s="453"/>
      <c r="B40" s="454"/>
      <c r="C40" s="454"/>
      <c r="D40" s="454"/>
      <c r="E40" s="454"/>
      <c r="F40" s="454"/>
      <c r="G40" s="454"/>
      <c r="H40" s="455"/>
      <c r="I40" s="164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  <c r="Y40" s="159"/>
    </row>
    <row r="41" spans="1:25" s="167" customFormat="1" ht="3.2" customHeight="1">
      <c r="A41" s="450"/>
      <c r="B41" s="452"/>
      <c r="C41" s="452"/>
      <c r="D41" s="456"/>
      <c r="E41" s="452"/>
      <c r="F41" s="452"/>
      <c r="G41" s="452"/>
      <c r="H41" s="451"/>
      <c r="I41" s="164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</row>
    <row r="42" spans="1:25" s="154" customFormat="1" ht="25.5" customHeight="1">
      <c r="A42" s="457"/>
      <c r="B42" s="458"/>
      <c r="C42" s="458"/>
      <c r="D42" s="459"/>
      <c r="E42" s="458"/>
      <c r="F42" s="458"/>
      <c r="G42" s="459"/>
      <c r="H42" s="460"/>
      <c r="I42" s="164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9"/>
      <c r="Y42" s="159"/>
    </row>
    <row r="43" spans="1:25" s="168" customFormat="1" ht="15" customHeight="1">
      <c r="A43" s="354"/>
      <c r="B43" s="355"/>
      <c r="C43" s="355"/>
      <c r="D43" s="355"/>
      <c r="E43" s="355"/>
      <c r="F43" s="355"/>
      <c r="G43" s="355"/>
      <c r="H43" s="355"/>
      <c r="I43" s="152"/>
    </row>
    <row r="44" spans="1:25">
      <c r="D44" s="461"/>
    </row>
    <row r="45" spans="1:25">
      <c r="D45" s="461"/>
    </row>
    <row r="46" spans="1:25">
      <c r="D46" s="461"/>
    </row>
    <row r="47" spans="1:25">
      <c r="D47" s="461"/>
    </row>
    <row r="48" spans="1:25">
      <c r="D48" s="461"/>
    </row>
    <row r="49" spans="4:4">
      <c r="D49" s="461"/>
    </row>
    <row r="50" spans="4:4">
      <c r="D50" s="461"/>
    </row>
    <row r="51" spans="4:4">
      <c r="D51" s="461"/>
    </row>
    <row r="52" spans="4:4">
      <c r="D52" s="461"/>
    </row>
    <row r="53" spans="4:4">
      <c r="D53" s="461"/>
    </row>
    <row r="173" spans="5:5">
      <c r="E173" s="355">
        <f>G156</f>
        <v>0</v>
      </c>
    </row>
    <row r="174" spans="5:5">
      <c r="E174" s="355">
        <f>extranjeros!I169</f>
        <v>2086399.8</v>
      </c>
    </row>
    <row r="177" spans="3:3">
      <c r="C177" s="355">
        <f>D156</f>
        <v>0</v>
      </c>
    </row>
    <row r="178" spans="3:3">
      <c r="C178" s="355">
        <f>F156</f>
        <v>0</v>
      </c>
    </row>
  </sheetData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pageSetUpPr fitToPage="1"/>
  </sheetPr>
  <dimension ref="A1:P360"/>
  <sheetViews>
    <sheetView topLeftCell="A3" zoomScaleNormal="100" workbookViewId="0">
      <selection activeCell="B15" sqref="B15:G270"/>
    </sheetView>
  </sheetViews>
  <sheetFormatPr baseColWidth="10" defaultColWidth="11.5703125" defaultRowHeight="12.75"/>
  <cols>
    <col min="1" max="1" width="14.7109375" customWidth="1"/>
    <col min="2" max="2" width="16.140625" style="464" customWidth="1"/>
    <col min="3" max="3" width="17" style="463" customWidth="1"/>
    <col min="4" max="4" width="20.42578125" style="463" customWidth="1"/>
    <col min="5" max="5" width="17.85546875" style="463" customWidth="1"/>
    <col min="6" max="6" width="13.42578125" style="463" customWidth="1"/>
    <col min="7" max="7" width="17.140625" style="463" customWidth="1"/>
    <col min="8" max="8" width="11.140625" customWidth="1"/>
  </cols>
  <sheetData>
    <row r="1" spans="1:12" hidden="1"/>
    <row r="2" spans="1:12" ht="19.5" hidden="1" customHeight="1"/>
    <row r="3" spans="1:12" ht="18" customHeight="1">
      <c r="B3" s="1003" t="s">
        <v>249</v>
      </c>
      <c r="C3" s="1004"/>
      <c r="D3" s="1004"/>
      <c r="E3" s="1004"/>
      <c r="F3" s="1004"/>
      <c r="G3" s="1004"/>
    </row>
    <row r="4" spans="1:12" s="8" customFormat="1" ht="15.75">
      <c r="B4" s="1003" t="s">
        <v>250</v>
      </c>
      <c r="C4" s="1004"/>
      <c r="D4" s="1004"/>
      <c r="E4" s="1004"/>
      <c r="F4" s="1004"/>
      <c r="G4" s="1004"/>
      <c r="H4"/>
    </row>
    <row r="5" spans="1:12" s="8" customFormat="1" ht="8.25" customHeight="1">
      <c r="B5" s="508"/>
      <c r="C5" s="576"/>
      <c r="D5" s="510"/>
      <c r="E5" s="510"/>
      <c r="F5" s="510"/>
      <c r="G5" s="510"/>
      <c r="H5" s="25"/>
    </row>
    <row r="6" spans="1:12">
      <c r="B6" s="511"/>
      <c r="C6" s="1056" t="s">
        <v>66</v>
      </c>
      <c r="D6" s="512" t="s">
        <v>267</v>
      </c>
      <c r="E6" s="513"/>
      <c r="F6" s="512" t="s">
        <v>219</v>
      </c>
      <c r="G6" s="513"/>
    </row>
    <row r="7" spans="1:12" ht="21.2" customHeight="1">
      <c r="B7" s="514"/>
      <c r="C7" s="1013"/>
      <c r="D7" s="925" t="s">
        <v>7</v>
      </c>
      <c r="E7" s="926" t="s">
        <v>271</v>
      </c>
      <c r="F7" s="927" t="s">
        <v>7</v>
      </c>
      <c r="G7" s="928" t="s">
        <v>271</v>
      </c>
    </row>
    <row r="8" spans="1:12" s="11" customFormat="1" ht="38.1" customHeight="1">
      <c r="B8" s="909" t="s">
        <v>335</v>
      </c>
      <c r="C8" s="515"/>
      <c r="D8" s="516"/>
      <c r="E8" s="517"/>
      <c r="F8" s="516"/>
      <c r="G8" s="517"/>
      <c r="I8" s="18"/>
      <c r="J8" s="22"/>
    </row>
    <row r="9" spans="1:12" s="11" customFormat="1" ht="15" hidden="1" customHeight="1">
      <c r="B9" s="518">
        <v>36800</v>
      </c>
      <c r="C9" s="515">
        <v>17631.7</v>
      </c>
      <c r="D9" s="516"/>
      <c r="E9" s="517"/>
      <c r="F9" s="516"/>
      <c r="G9" s="517"/>
      <c r="I9" s="18"/>
      <c r="J9" s="22"/>
    </row>
    <row r="10" spans="1:12" s="11" customFormat="1" ht="15" hidden="1" customHeight="1">
      <c r="B10" s="518">
        <v>36831</v>
      </c>
      <c r="C10" s="515">
        <v>17450.900000000001</v>
      </c>
      <c r="D10" s="516">
        <f>C10-C9</f>
        <v>-180.79999999999927</v>
      </c>
      <c r="E10" s="517">
        <f>C10/C9*100-100</f>
        <v>-1.0254257955840842</v>
      </c>
      <c r="F10" s="516"/>
      <c r="G10" s="517"/>
      <c r="I10" s="18"/>
      <c r="J10" s="22"/>
    </row>
    <row r="11" spans="1:12" s="11" customFormat="1" ht="15" hidden="1" customHeight="1">
      <c r="B11" s="518">
        <v>36861</v>
      </c>
      <c r="C11" s="515">
        <v>17264.400000000001</v>
      </c>
      <c r="D11" s="516">
        <f>C11-C10</f>
        <v>-186.5</v>
      </c>
      <c r="E11" s="517">
        <f>C11/C10*100-100</f>
        <v>-1.0687127884521743</v>
      </c>
      <c r="F11" s="516"/>
      <c r="G11" s="517"/>
      <c r="I11" s="18"/>
      <c r="J11" s="22"/>
    </row>
    <row r="12" spans="1:12" s="11" customFormat="1" ht="15" hidden="1" customHeight="1">
      <c r="A12" s="114" t="s">
        <v>229</v>
      </c>
      <c r="B12" s="520" t="s">
        <v>229</v>
      </c>
      <c r="C12" s="577"/>
      <c r="D12" s="522"/>
      <c r="E12" s="523"/>
      <c r="F12" s="522"/>
      <c r="G12" s="523"/>
      <c r="I12" s="18"/>
      <c r="J12" s="18"/>
      <c r="K12" s="16"/>
      <c r="L12" s="16"/>
    </row>
    <row r="13" spans="1:12" s="11" customFormat="1" ht="15" hidden="1" customHeight="1">
      <c r="A13" s="113">
        <v>36892</v>
      </c>
      <c r="B13" s="525">
        <v>2001</v>
      </c>
      <c r="C13" s="515">
        <v>17187.59</v>
      </c>
      <c r="D13" s="516">
        <f>C13-C11</f>
        <v>-76.81000000000131</v>
      </c>
      <c r="E13" s="517">
        <f>C13/C11*100-100</f>
        <v>-0.44490396422696676</v>
      </c>
      <c r="F13" s="516"/>
      <c r="G13" s="517"/>
      <c r="I13" s="18"/>
      <c r="J13" s="22"/>
    </row>
    <row r="14" spans="1:12" s="11" customFormat="1" ht="15" hidden="1" customHeight="1">
      <c r="A14" s="113">
        <v>36923</v>
      </c>
      <c r="B14" s="525">
        <v>2001</v>
      </c>
      <c r="C14" s="519">
        <v>17120.2</v>
      </c>
      <c r="D14" s="516">
        <f>C14-C13</f>
        <v>-67.389999999999418</v>
      </c>
      <c r="E14" s="517">
        <f t="shared" ref="E14" si="0">C14/C13*100-100</f>
        <v>-0.39208521962648035</v>
      </c>
      <c r="F14" s="516"/>
      <c r="G14" s="517"/>
      <c r="I14" s="18"/>
      <c r="J14" s="22"/>
    </row>
    <row r="15" spans="1:12" s="11" customFormat="1" ht="15" customHeight="1">
      <c r="A15" s="113">
        <v>36951</v>
      </c>
      <c r="B15" s="525">
        <v>2001</v>
      </c>
      <c r="C15" s="519">
        <v>17050.900000000001</v>
      </c>
      <c r="D15" s="516">
        <v>-69.299999999999272</v>
      </c>
      <c r="E15" s="517">
        <v>-0.40478499082954045</v>
      </c>
      <c r="F15" s="516"/>
      <c r="G15" s="517"/>
      <c r="I15" s="18"/>
      <c r="J15" s="22"/>
    </row>
    <row r="16" spans="1:12" s="11" customFormat="1" ht="15" hidden="1" customHeight="1">
      <c r="A16" s="113">
        <v>36982</v>
      </c>
      <c r="B16" s="525">
        <v>2001</v>
      </c>
      <c r="C16" s="519">
        <v>16953.78</v>
      </c>
      <c r="D16" s="516">
        <v>-97.120000000002619</v>
      </c>
      <c r="E16" s="517">
        <v>-0.56958870206265999</v>
      </c>
      <c r="F16" s="516"/>
      <c r="G16" s="517"/>
      <c r="I16" s="18"/>
      <c r="J16" s="22"/>
    </row>
    <row r="17" spans="1:12" s="11" customFormat="1" ht="15" hidden="1" customHeight="1">
      <c r="A17" s="113">
        <v>37012</v>
      </c>
      <c r="B17" s="525">
        <v>2001</v>
      </c>
      <c r="C17" s="519">
        <v>16890.36</v>
      </c>
      <c r="D17" s="516">
        <v>-63.419999999998254</v>
      </c>
      <c r="E17" s="517">
        <v>-0.37407586980600627</v>
      </c>
      <c r="F17" s="516"/>
      <c r="G17" s="517"/>
      <c r="I17" s="18"/>
      <c r="J17" s="22"/>
    </row>
    <row r="18" spans="1:12" s="11" customFormat="1" ht="15" hidden="1" customHeight="1">
      <c r="A18" s="113">
        <v>37043</v>
      </c>
      <c r="B18" s="525">
        <v>2001</v>
      </c>
      <c r="C18" s="519">
        <v>16764.05</v>
      </c>
      <c r="D18" s="516">
        <v>-126.31000000000131</v>
      </c>
      <c r="E18" s="517">
        <v>-0.74782301857391076</v>
      </c>
      <c r="F18" s="516"/>
      <c r="G18" s="517"/>
      <c r="I18" s="18"/>
      <c r="J18" s="22"/>
    </row>
    <row r="19" spans="1:12" s="11" customFormat="1" ht="15" hidden="1" customHeight="1">
      <c r="A19" s="113">
        <v>37073</v>
      </c>
      <c r="B19" s="525">
        <v>2001</v>
      </c>
      <c r="C19" s="519">
        <v>16663.72</v>
      </c>
      <c r="D19" s="516">
        <v>-100.32999999999811</v>
      </c>
      <c r="E19" s="517">
        <v>-0.59848306346019342</v>
      </c>
      <c r="F19" s="516"/>
      <c r="G19" s="517"/>
      <c r="I19" s="18"/>
      <c r="J19" s="22"/>
    </row>
    <row r="20" spans="1:12" s="11" customFormat="1" ht="15" hidden="1" customHeight="1">
      <c r="A20" s="113">
        <v>37104</v>
      </c>
      <c r="B20" s="525">
        <v>2001</v>
      </c>
      <c r="C20" s="519">
        <v>16532.68</v>
      </c>
      <c r="D20" s="516">
        <v>-131.04000000000087</v>
      </c>
      <c r="E20" s="517">
        <v>-0.78637903181282809</v>
      </c>
      <c r="F20" s="516"/>
      <c r="G20" s="517"/>
      <c r="I20" s="18"/>
      <c r="J20" s="22"/>
    </row>
    <row r="21" spans="1:12" s="11" customFormat="1" ht="15" hidden="1" customHeight="1">
      <c r="A21" s="113">
        <v>37135</v>
      </c>
      <c r="B21" s="525">
        <v>2001</v>
      </c>
      <c r="C21" s="519">
        <v>16378.36</v>
      </c>
      <c r="D21" s="516">
        <v>-154.31999999999971</v>
      </c>
      <c r="E21" s="517">
        <v>-0.93342398207670385</v>
      </c>
      <c r="F21" s="516"/>
      <c r="G21" s="517"/>
      <c r="I21" s="18"/>
      <c r="J21" s="22"/>
    </row>
    <row r="22" spans="1:12" s="11" customFormat="1" ht="15" hidden="1" customHeight="1">
      <c r="A22" s="113">
        <v>37165</v>
      </c>
      <c r="B22" s="525">
        <v>2001</v>
      </c>
      <c r="C22" s="519">
        <v>16142.09</v>
      </c>
      <c r="D22" s="516">
        <v>-236.27000000000044</v>
      </c>
      <c r="E22" s="517">
        <v>-1.4425742259908816</v>
      </c>
      <c r="F22" s="516">
        <v>-1489.6100000000006</v>
      </c>
      <c r="G22" s="517">
        <v>-8.4484763238938996</v>
      </c>
      <c r="I22" s="18"/>
      <c r="J22" s="22"/>
    </row>
    <row r="23" spans="1:12" s="11" customFormat="1" ht="19.7" hidden="1" customHeight="1">
      <c r="A23" s="113">
        <v>37196</v>
      </c>
      <c r="B23" s="525">
        <v>2001</v>
      </c>
      <c r="C23" s="519">
        <v>15890.23</v>
      </c>
      <c r="D23" s="516">
        <v>-251.86000000000058</v>
      </c>
      <c r="E23" s="517">
        <v>-1.5602688375545029</v>
      </c>
      <c r="F23" s="516">
        <v>-1560.6700000000019</v>
      </c>
      <c r="G23" s="517">
        <v>-8.9432063675799043</v>
      </c>
      <c r="I23" s="18"/>
      <c r="J23" s="22"/>
    </row>
    <row r="24" spans="1:12" s="11" customFormat="1" ht="15" hidden="1" customHeight="1">
      <c r="A24" s="113">
        <v>37226</v>
      </c>
      <c r="B24" s="525">
        <v>2001</v>
      </c>
      <c r="C24" s="519">
        <v>15745.41</v>
      </c>
      <c r="D24" s="516">
        <v>-144.81999999999971</v>
      </c>
      <c r="E24" s="517">
        <v>-0.91137762008479228</v>
      </c>
      <c r="F24" s="516">
        <v>-1518.9900000000016</v>
      </c>
      <c r="G24" s="517">
        <v>-8.7983943838187315</v>
      </c>
      <c r="I24" s="18"/>
      <c r="J24" s="22"/>
    </row>
    <row r="25" spans="1:12" s="11" customFormat="1" ht="15" hidden="1" customHeight="1">
      <c r="A25" s="114" t="s">
        <v>228</v>
      </c>
      <c r="B25" s="526" t="s">
        <v>228</v>
      </c>
      <c r="C25" s="577"/>
      <c r="D25" s="522"/>
      <c r="E25" s="523"/>
      <c r="F25" s="522"/>
      <c r="G25" s="523"/>
      <c r="I25" s="18"/>
      <c r="J25" s="18"/>
      <c r="K25" s="16"/>
      <c r="L25" s="16"/>
    </row>
    <row r="26" spans="1:12" s="11" customFormat="1" ht="15" hidden="1" customHeight="1">
      <c r="A26" s="113">
        <v>37257</v>
      </c>
      <c r="B26" s="525">
        <v>2002</v>
      </c>
      <c r="C26" s="515">
        <v>15400.09</v>
      </c>
      <c r="D26" s="516">
        <v>-345.31999999999971</v>
      </c>
      <c r="E26" s="517">
        <v>-2.1931470822290464</v>
      </c>
      <c r="F26" s="516">
        <v>-1787.5</v>
      </c>
      <c r="G26" s="517">
        <v>-10.399945542103339</v>
      </c>
      <c r="I26" s="18"/>
      <c r="J26" s="22"/>
    </row>
    <row r="27" spans="1:12" s="11" customFormat="1" ht="15" hidden="1" customHeight="1">
      <c r="A27" s="113">
        <v>37288</v>
      </c>
      <c r="B27" s="525">
        <v>2002</v>
      </c>
      <c r="C27" s="519">
        <v>15492.6</v>
      </c>
      <c r="D27" s="516">
        <v>92.510000000000218</v>
      </c>
      <c r="E27" s="517">
        <v>0.60071077506688653</v>
      </c>
      <c r="F27" s="516">
        <v>-1627.6000000000004</v>
      </c>
      <c r="G27" s="517">
        <v>-9.5068982838985505</v>
      </c>
      <c r="I27" s="18"/>
      <c r="J27" s="22"/>
    </row>
    <row r="28" spans="1:12" s="11" customFormat="1" ht="15" customHeight="1">
      <c r="A28" s="113">
        <v>37316</v>
      </c>
      <c r="B28" s="525">
        <v>2002</v>
      </c>
      <c r="C28" s="519">
        <v>15383.09</v>
      </c>
      <c r="D28" s="516">
        <v>-109.51000000000022</v>
      </c>
      <c r="E28" s="517">
        <v>-0.7068535946193748</v>
      </c>
      <c r="F28" s="516">
        <v>-1667.8100000000013</v>
      </c>
      <c r="G28" s="517">
        <v>-9.7813605146942422</v>
      </c>
      <c r="I28" s="18"/>
      <c r="J28" s="22"/>
    </row>
    <row r="29" spans="1:12" s="11" customFormat="1" ht="15" hidden="1" customHeight="1">
      <c r="A29" s="113">
        <v>37347</v>
      </c>
      <c r="B29" s="525">
        <v>2002</v>
      </c>
      <c r="C29" s="519">
        <v>15275.36</v>
      </c>
      <c r="D29" s="516">
        <v>-107.72999999999956</v>
      </c>
      <c r="E29" s="517">
        <v>-0.70031443617634181</v>
      </c>
      <c r="F29" s="516">
        <v>-1678.4199999999983</v>
      </c>
      <c r="G29" s="517">
        <v>-9.8999751087957861</v>
      </c>
      <c r="I29" s="18"/>
      <c r="J29" s="22"/>
    </row>
    <row r="30" spans="1:12" s="11" customFormat="1" ht="15" hidden="1" customHeight="1">
      <c r="A30" s="113">
        <v>37377</v>
      </c>
      <c r="B30" s="525">
        <v>2002</v>
      </c>
      <c r="C30" s="519">
        <v>15078.95</v>
      </c>
      <c r="D30" s="516">
        <v>-196.40999999999985</v>
      </c>
      <c r="E30" s="517">
        <v>-1.2857962103675362</v>
      </c>
      <c r="F30" s="516">
        <v>-1811.4099999999999</v>
      </c>
      <c r="G30" s="517">
        <v>-10.72451978525028</v>
      </c>
      <c r="I30" s="18"/>
      <c r="J30" s="22"/>
    </row>
    <row r="31" spans="1:12" s="11" customFormat="1" ht="15" hidden="1" customHeight="1">
      <c r="A31" s="113">
        <v>37408</v>
      </c>
      <c r="B31" s="525">
        <v>2002</v>
      </c>
      <c r="C31" s="519">
        <v>14913.47</v>
      </c>
      <c r="D31" s="516">
        <v>-165.48000000000138</v>
      </c>
      <c r="E31" s="517">
        <v>-1.09742389224715</v>
      </c>
      <c r="F31" s="516">
        <v>-1850.58</v>
      </c>
      <c r="G31" s="517">
        <v>-11.038979244275694</v>
      </c>
      <c r="I31" s="18"/>
      <c r="J31" s="22"/>
    </row>
    <row r="32" spans="1:12" s="11" customFormat="1" ht="15" hidden="1" customHeight="1">
      <c r="A32" s="113">
        <v>37438</v>
      </c>
      <c r="B32" s="525">
        <v>2002</v>
      </c>
      <c r="C32" s="519">
        <v>14895</v>
      </c>
      <c r="D32" s="516">
        <v>-18.469999999999345</v>
      </c>
      <c r="E32" s="517">
        <v>-0.12384776983492429</v>
      </c>
      <c r="F32" s="516">
        <v>-1768.7200000000012</v>
      </c>
      <c r="G32" s="517">
        <v>-10.614196589957118</v>
      </c>
      <c r="I32" s="18"/>
      <c r="J32" s="22"/>
    </row>
    <row r="33" spans="1:12" s="11" customFormat="1" ht="15" hidden="1" customHeight="1">
      <c r="A33" s="113">
        <v>37469</v>
      </c>
      <c r="B33" s="525">
        <v>2002</v>
      </c>
      <c r="C33" s="519">
        <v>14745</v>
      </c>
      <c r="D33" s="516">
        <v>-150</v>
      </c>
      <c r="E33" s="517">
        <v>-1.0070493454179257</v>
      </c>
      <c r="F33" s="516">
        <v>-1787.6800000000003</v>
      </c>
      <c r="G33" s="517">
        <v>-10.813007933378017</v>
      </c>
      <c r="I33" s="18"/>
      <c r="J33" s="22"/>
    </row>
    <row r="34" spans="1:12" s="11" customFormat="1" ht="15" hidden="1" customHeight="1">
      <c r="A34" s="113">
        <v>37500</v>
      </c>
      <c r="B34" s="525">
        <v>2002</v>
      </c>
      <c r="C34" s="519">
        <v>14639.61</v>
      </c>
      <c r="D34" s="516">
        <v>-105.38999999999942</v>
      </c>
      <c r="E34" s="517">
        <v>-0.71475076297049611</v>
      </c>
      <c r="F34" s="516">
        <v>-1738.75</v>
      </c>
      <c r="G34" s="517">
        <v>-10.61614227553919</v>
      </c>
      <c r="I34" s="18"/>
      <c r="J34" s="22"/>
    </row>
    <row r="35" spans="1:12" s="11" customFormat="1" ht="15" hidden="1" customHeight="1">
      <c r="A35" s="113">
        <v>37530</v>
      </c>
      <c r="B35" s="525">
        <v>2002</v>
      </c>
      <c r="C35" s="519">
        <v>14534.73</v>
      </c>
      <c r="D35" s="516">
        <v>-104.88000000000102</v>
      </c>
      <c r="E35" s="517">
        <v>-0.71641252738290007</v>
      </c>
      <c r="F35" s="516">
        <v>-1607.3600000000006</v>
      </c>
      <c r="G35" s="517">
        <v>-9.9575705500341058</v>
      </c>
      <c r="I35" s="18"/>
      <c r="J35" s="22"/>
    </row>
    <row r="36" spans="1:12" s="11" customFormat="1" ht="15" hidden="1" customHeight="1">
      <c r="A36" s="113">
        <v>37561</v>
      </c>
      <c r="B36" s="525">
        <v>2002</v>
      </c>
      <c r="C36" s="519">
        <v>14422.57</v>
      </c>
      <c r="D36" s="516">
        <v>-112.15999999999985</v>
      </c>
      <c r="E36" s="517">
        <v>-0.77166896117093131</v>
      </c>
      <c r="F36" s="516">
        <v>-1467.6599999999999</v>
      </c>
      <c r="G36" s="517">
        <v>-9.2362413885765022</v>
      </c>
      <c r="I36" s="18"/>
      <c r="J36" s="22"/>
    </row>
    <row r="37" spans="1:12" s="11" customFormat="1" ht="15" hidden="1" customHeight="1">
      <c r="A37" s="113">
        <v>37591</v>
      </c>
      <c r="B37" s="525">
        <v>2002</v>
      </c>
      <c r="C37" s="519">
        <v>14248.88</v>
      </c>
      <c r="D37" s="516">
        <v>-173.69000000000051</v>
      </c>
      <c r="E37" s="517">
        <v>-1.2042929935510784</v>
      </c>
      <c r="F37" s="516">
        <v>-1496.5300000000007</v>
      </c>
      <c r="G37" s="517">
        <v>-9.5045476745286379</v>
      </c>
      <c r="I37" s="18"/>
      <c r="J37" s="22"/>
    </row>
    <row r="38" spans="1:12" s="11" customFormat="1" ht="15" hidden="1" customHeight="1">
      <c r="A38" s="114" t="s">
        <v>227</v>
      </c>
      <c r="B38" s="526" t="s">
        <v>227</v>
      </c>
      <c r="C38" s="577"/>
      <c r="D38" s="522"/>
      <c r="E38" s="523"/>
      <c r="F38" s="522"/>
      <c r="G38" s="523"/>
      <c r="I38" s="18"/>
      <c r="J38" s="18"/>
      <c r="K38" s="16"/>
      <c r="L38" s="16"/>
    </row>
    <row r="39" spans="1:12" s="11" customFormat="1" ht="15" hidden="1" customHeight="1">
      <c r="A39" s="113">
        <v>37622</v>
      </c>
      <c r="B39" s="525">
        <v>2003</v>
      </c>
      <c r="C39" s="515">
        <v>14095.52</v>
      </c>
      <c r="D39" s="516">
        <v>-153.35999999999876</v>
      </c>
      <c r="E39" s="517">
        <v>-1.0762951193356969</v>
      </c>
      <c r="F39" s="516">
        <v>-1304.5699999999997</v>
      </c>
      <c r="G39" s="517">
        <v>-8.4711842593127642</v>
      </c>
      <c r="I39" s="18"/>
      <c r="J39" s="22"/>
    </row>
    <row r="40" spans="1:12" s="11" customFormat="1" ht="15" hidden="1" customHeight="1">
      <c r="A40" s="113">
        <v>37653</v>
      </c>
      <c r="B40" s="525">
        <v>2003</v>
      </c>
      <c r="C40" s="519">
        <v>13988.85</v>
      </c>
      <c r="D40" s="516">
        <v>-106.67000000000007</v>
      </c>
      <c r="E40" s="517">
        <v>-0.75676527010000427</v>
      </c>
      <c r="F40" s="516">
        <v>-1503.75</v>
      </c>
      <c r="G40" s="517">
        <v>-9.7062468533364381</v>
      </c>
      <c r="I40" s="18"/>
      <c r="J40" s="22"/>
    </row>
    <row r="41" spans="1:12" s="11" customFormat="1" ht="15" customHeight="1">
      <c r="A41" s="113">
        <v>37681</v>
      </c>
      <c r="B41" s="525">
        <v>2003</v>
      </c>
      <c r="C41" s="519">
        <v>13947.61</v>
      </c>
      <c r="D41" s="516">
        <v>-41.239999999999782</v>
      </c>
      <c r="E41" s="517">
        <v>-0.29480622066859041</v>
      </c>
      <c r="F41" s="516">
        <v>-1435.4799999999996</v>
      </c>
      <c r="G41" s="517">
        <v>-9.3315452227088258</v>
      </c>
      <c r="I41" s="18"/>
      <c r="J41" s="22"/>
    </row>
    <row r="42" spans="1:12" s="11" customFormat="1" ht="15" hidden="1" customHeight="1">
      <c r="A42" s="113">
        <v>37712</v>
      </c>
      <c r="B42" s="525">
        <v>2003</v>
      </c>
      <c r="C42" s="519">
        <v>13866.21</v>
      </c>
      <c r="D42" s="516">
        <v>-81.400000000001455</v>
      </c>
      <c r="E42" s="517">
        <v>-0.583612532899906</v>
      </c>
      <c r="F42" s="516">
        <v>-1409.1500000000015</v>
      </c>
      <c r="G42" s="517">
        <v>-9.2249871688785134</v>
      </c>
      <c r="I42" s="18"/>
      <c r="J42" s="22"/>
    </row>
    <row r="43" spans="1:12" s="11" customFormat="1" ht="15" hidden="1" customHeight="1">
      <c r="A43" s="113">
        <v>37742</v>
      </c>
      <c r="B43" s="525">
        <v>2003</v>
      </c>
      <c r="C43" s="519">
        <v>13709.45</v>
      </c>
      <c r="D43" s="516">
        <v>-156.7599999999984</v>
      </c>
      <c r="E43" s="517">
        <v>-1.1305180002322004</v>
      </c>
      <c r="F43" s="516">
        <v>-1369.5</v>
      </c>
      <c r="G43" s="517">
        <v>-9.0821973678538654</v>
      </c>
      <c r="I43" s="18"/>
      <c r="J43" s="22"/>
    </row>
    <row r="44" spans="1:12" s="11" customFormat="1" ht="15" hidden="1" customHeight="1">
      <c r="A44" s="113">
        <v>37773</v>
      </c>
      <c r="B44" s="525">
        <v>2003</v>
      </c>
      <c r="C44" s="519">
        <v>13568.95</v>
      </c>
      <c r="D44" s="516">
        <v>-140.5</v>
      </c>
      <c r="E44" s="517">
        <v>-1.0248405297076175</v>
      </c>
      <c r="F44" s="516">
        <v>-1344.5199999999986</v>
      </c>
      <c r="G44" s="517">
        <v>-9.015473930614391</v>
      </c>
      <c r="I44" s="18"/>
      <c r="J44" s="22"/>
    </row>
    <row r="45" spans="1:12" s="11" customFormat="1" ht="16.350000000000001" hidden="1" customHeight="1">
      <c r="A45" s="113">
        <v>37803</v>
      </c>
      <c r="B45" s="525">
        <v>2003</v>
      </c>
      <c r="C45" s="519">
        <v>13485</v>
      </c>
      <c r="D45" s="516">
        <v>-83.950000000000728</v>
      </c>
      <c r="E45" s="517">
        <v>-0.61869194005431893</v>
      </c>
      <c r="F45" s="516">
        <v>-1410</v>
      </c>
      <c r="G45" s="517">
        <v>-9.4662638469284985</v>
      </c>
      <c r="I45" s="18"/>
      <c r="J45" s="22"/>
    </row>
    <row r="46" spans="1:12" s="11" customFormat="1" ht="15" hidden="1" customHeight="1">
      <c r="A46" s="113">
        <v>37834</v>
      </c>
      <c r="B46" s="525">
        <v>2003</v>
      </c>
      <c r="C46" s="519">
        <v>13348.8</v>
      </c>
      <c r="D46" s="516">
        <v>-136.20000000000073</v>
      </c>
      <c r="E46" s="517">
        <v>-1.0100111234705338</v>
      </c>
      <c r="F46" s="516">
        <v>-1396.2000000000007</v>
      </c>
      <c r="G46" s="517">
        <v>-9.4689725330620576</v>
      </c>
      <c r="I46" s="18"/>
      <c r="J46" s="22"/>
    </row>
    <row r="47" spans="1:12" s="11" customFormat="1" ht="15" hidden="1" customHeight="1">
      <c r="A47" s="113">
        <v>37865</v>
      </c>
      <c r="B47" s="525">
        <v>2003</v>
      </c>
      <c r="C47" s="519">
        <v>13186.13</v>
      </c>
      <c r="D47" s="516">
        <v>-162.67000000000007</v>
      </c>
      <c r="E47" s="517">
        <v>-1.2186114107635149</v>
      </c>
      <c r="F47" s="516">
        <v>-1453.4800000000014</v>
      </c>
      <c r="G47" s="517">
        <v>-9.9284065627431346</v>
      </c>
      <c r="I47" s="18"/>
      <c r="J47" s="22"/>
    </row>
    <row r="48" spans="1:12" s="11" customFormat="1" ht="15" hidden="1" customHeight="1">
      <c r="A48" s="113">
        <v>37895</v>
      </c>
      <c r="B48" s="525">
        <v>2003</v>
      </c>
      <c r="C48" s="519">
        <v>13101.13</v>
      </c>
      <c r="D48" s="516">
        <v>-85</v>
      </c>
      <c r="E48" s="517">
        <v>-0.644616729851748</v>
      </c>
      <c r="F48" s="516">
        <v>-1433.6000000000004</v>
      </c>
      <c r="G48" s="517">
        <v>-9.8632723139679968</v>
      </c>
      <c r="I48" s="18"/>
      <c r="J48" s="22"/>
    </row>
    <row r="49" spans="1:15" s="11" customFormat="1" ht="15" hidden="1" customHeight="1">
      <c r="A49" s="113">
        <v>37926</v>
      </c>
      <c r="B49" s="525">
        <v>2003</v>
      </c>
      <c r="C49" s="519">
        <v>12872.65</v>
      </c>
      <c r="D49" s="516">
        <v>-228.47999999999956</v>
      </c>
      <c r="E49" s="517">
        <v>-1.7439717032042239</v>
      </c>
      <c r="F49" s="516">
        <v>-1549.92</v>
      </c>
      <c r="G49" s="517">
        <v>-10.746489703291445</v>
      </c>
      <c r="I49" s="18"/>
      <c r="J49" s="22"/>
    </row>
    <row r="50" spans="1:15" s="11" customFormat="1" ht="15" hidden="1" customHeight="1">
      <c r="A50" s="113">
        <v>37956</v>
      </c>
      <c r="B50" s="525">
        <v>2003</v>
      </c>
      <c r="C50" s="519">
        <v>12790.36</v>
      </c>
      <c r="D50" s="516">
        <v>-82.289999999999054</v>
      </c>
      <c r="E50" s="517">
        <v>-0.63926231195596017</v>
      </c>
      <c r="F50" s="516">
        <v>-1458.5199999999986</v>
      </c>
      <c r="G50" s="517">
        <v>-10.236032586420819</v>
      </c>
      <c r="I50" s="18"/>
      <c r="J50" s="22"/>
    </row>
    <row r="51" spans="1:15" s="11" customFormat="1" ht="15" hidden="1" customHeight="1">
      <c r="A51" s="114" t="s">
        <v>183</v>
      </c>
      <c r="B51" s="526" t="s">
        <v>183</v>
      </c>
      <c r="C51" s="577"/>
      <c r="D51" s="522"/>
      <c r="E51" s="523"/>
      <c r="F51" s="522"/>
      <c r="G51" s="523"/>
      <c r="I51" s="18"/>
      <c r="J51" s="18"/>
      <c r="K51" s="16"/>
      <c r="L51" s="16"/>
    </row>
    <row r="52" spans="1:15" s="11" customFormat="1" ht="15" hidden="1" customHeight="1">
      <c r="A52" s="113">
        <v>37987</v>
      </c>
      <c r="B52" s="525">
        <v>2004</v>
      </c>
      <c r="C52" s="515">
        <v>12647.65</v>
      </c>
      <c r="D52" s="516">
        <v>-142.71000000000095</v>
      </c>
      <c r="E52" s="517">
        <v>-1.1157621833943807</v>
      </c>
      <c r="F52" s="516">
        <v>-1447.8700000000008</v>
      </c>
      <c r="G52" s="517">
        <v>-10.271845238770908</v>
      </c>
      <c r="I52" s="18"/>
      <c r="J52" s="22"/>
    </row>
    <row r="53" spans="1:15" s="11" customFormat="1" ht="15" hidden="1" customHeight="1">
      <c r="A53" s="113">
        <v>38018</v>
      </c>
      <c r="B53" s="525">
        <v>2004</v>
      </c>
      <c r="C53" s="519">
        <v>12538.15</v>
      </c>
      <c r="D53" s="516">
        <v>-109.5</v>
      </c>
      <c r="E53" s="517">
        <v>-0.86577348361157647</v>
      </c>
      <c r="F53" s="516">
        <v>-1450.7000000000007</v>
      </c>
      <c r="G53" s="517">
        <v>-10.370402141705725</v>
      </c>
      <c r="I53" s="18"/>
      <c r="J53" s="22"/>
    </row>
    <row r="54" spans="1:15" s="12" customFormat="1" ht="15" customHeight="1">
      <c r="A54" s="113">
        <v>38047</v>
      </c>
      <c r="B54" s="525">
        <v>2004</v>
      </c>
      <c r="C54" s="519">
        <v>12553.26</v>
      </c>
      <c r="D54" s="516">
        <v>15.110000000000582</v>
      </c>
      <c r="E54" s="517">
        <v>0.12051219677545078</v>
      </c>
      <c r="F54" s="516">
        <v>-1394.3500000000004</v>
      </c>
      <c r="G54" s="517">
        <v>-9.9970532585869591</v>
      </c>
      <c r="I54" s="20"/>
      <c r="J54" s="20"/>
      <c r="K54" s="24"/>
    </row>
    <row r="55" spans="1:15" s="11" customFormat="1" ht="15" hidden="1" customHeight="1">
      <c r="A55" s="113">
        <v>38078</v>
      </c>
      <c r="B55" s="525">
        <v>2004</v>
      </c>
      <c r="C55" s="519">
        <v>12424.3</v>
      </c>
      <c r="D55" s="516">
        <v>-128.96000000000095</v>
      </c>
      <c r="E55" s="517">
        <v>-1.0273028679402785</v>
      </c>
      <c r="F55" s="516">
        <v>-1441.9099999999999</v>
      </c>
      <c r="G55" s="517">
        <v>-10.398731881314362</v>
      </c>
      <c r="I55" s="18"/>
      <c r="J55" s="18"/>
    </row>
    <row r="56" spans="1:15" s="11" customFormat="1" ht="15" hidden="1" customHeight="1">
      <c r="A56" s="113">
        <v>38108</v>
      </c>
      <c r="B56" s="525">
        <v>2004</v>
      </c>
      <c r="C56" s="519">
        <v>12268.3</v>
      </c>
      <c r="D56" s="516">
        <v>-156</v>
      </c>
      <c r="E56" s="517">
        <v>-1.2556039374451728</v>
      </c>
      <c r="F56" s="516">
        <v>-1441.1500000000015</v>
      </c>
      <c r="G56" s="517">
        <v>-10.512092024114764</v>
      </c>
      <c r="I56" s="18"/>
      <c r="J56" s="18"/>
    </row>
    <row r="57" spans="1:15" s="19" customFormat="1" ht="15" hidden="1" customHeight="1">
      <c r="A57" s="113">
        <v>38139</v>
      </c>
      <c r="B57" s="525">
        <v>2004</v>
      </c>
      <c r="C57" s="519">
        <v>12075.04</v>
      </c>
      <c r="D57" s="516">
        <v>-193.2599999999984</v>
      </c>
      <c r="E57" s="517">
        <v>-1.5752793785609924</v>
      </c>
      <c r="F57" s="516">
        <v>-1493.9099999999999</v>
      </c>
      <c r="G57" s="517">
        <v>-11.009768626164885</v>
      </c>
      <c r="I57" s="32"/>
      <c r="J57" s="33"/>
    </row>
    <row r="58" spans="1:15" s="1" customFormat="1" ht="15" hidden="1" customHeight="1">
      <c r="A58" s="113">
        <v>38169</v>
      </c>
      <c r="B58" s="525">
        <v>2004</v>
      </c>
      <c r="C58" s="519">
        <v>11986.39</v>
      </c>
      <c r="D58" s="516">
        <v>-88.650000000001455</v>
      </c>
      <c r="E58" s="517">
        <v>-0.73415905868635889</v>
      </c>
      <c r="F58" s="516">
        <v>-1498.6100000000006</v>
      </c>
      <c r="G58" s="517">
        <v>-11.11316277345199</v>
      </c>
      <c r="I58" s="123"/>
      <c r="J58" s="30"/>
    </row>
    <row r="59" spans="1:15" s="1" customFormat="1" ht="15" hidden="1" customHeight="1">
      <c r="A59" s="113">
        <v>38200</v>
      </c>
      <c r="B59" s="525">
        <v>2004</v>
      </c>
      <c r="C59" s="519">
        <v>11880.36</v>
      </c>
      <c r="D59" s="516">
        <v>-106.02999999999884</v>
      </c>
      <c r="E59" s="517">
        <v>-0.88458660197106553</v>
      </c>
      <c r="F59" s="516">
        <v>-1468.4399999999987</v>
      </c>
      <c r="G59" s="517">
        <v>-11.000539374325768</v>
      </c>
      <c r="I59" s="10"/>
      <c r="J59" s="10"/>
    </row>
    <row r="60" spans="1:15" s="1" customFormat="1" ht="15" hidden="1" customHeight="1">
      <c r="A60" s="113">
        <v>38231</v>
      </c>
      <c r="B60" s="525">
        <v>2004</v>
      </c>
      <c r="C60" s="519">
        <v>11732.13</v>
      </c>
      <c r="D60" s="516">
        <v>-148.23000000000138</v>
      </c>
      <c r="E60" s="517">
        <v>-1.2476894639556519</v>
      </c>
      <c r="F60" s="516">
        <v>-1454</v>
      </c>
      <c r="G60" s="517">
        <v>-11.026737943581637</v>
      </c>
      <c r="I60" s="10"/>
      <c r="J60" s="10"/>
    </row>
    <row r="61" spans="1:15" s="11" customFormat="1" ht="15" hidden="1" customHeight="1">
      <c r="A61" s="113">
        <v>38261</v>
      </c>
      <c r="B61" s="525">
        <v>2004</v>
      </c>
      <c r="C61" s="519">
        <v>11575.71</v>
      </c>
      <c r="D61" s="516">
        <v>-156.42000000000007</v>
      </c>
      <c r="E61" s="517">
        <v>-1.3332617350813649</v>
      </c>
      <c r="F61" s="516">
        <v>-1525.42</v>
      </c>
      <c r="G61" s="517">
        <v>-11.643423124570177</v>
      </c>
      <c r="I61" s="16"/>
      <c r="J61" s="31"/>
    </row>
    <row r="62" spans="1:15" s="14" customFormat="1" ht="15" hidden="1" customHeight="1">
      <c r="A62" s="113">
        <v>38292</v>
      </c>
      <c r="B62" s="525">
        <v>2004</v>
      </c>
      <c r="C62" s="519">
        <v>11447.8</v>
      </c>
      <c r="D62" s="516">
        <v>-127.90999999999985</v>
      </c>
      <c r="E62" s="517">
        <v>-1.1049862168281663</v>
      </c>
      <c r="F62" s="516">
        <v>-1424.8500000000004</v>
      </c>
      <c r="G62" s="517">
        <v>-11.068816444166501</v>
      </c>
      <c r="I62" s="18"/>
      <c r="J62" s="10"/>
      <c r="K62" s="22"/>
      <c r="L62" s="31"/>
      <c r="M62" s="22"/>
      <c r="N62" s="31"/>
      <c r="O62" s="22"/>
    </row>
    <row r="63" spans="1:15" s="14" customFormat="1" ht="15" hidden="1" customHeight="1">
      <c r="A63" s="113">
        <v>38322</v>
      </c>
      <c r="B63" s="525">
        <v>2004</v>
      </c>
      <c r="C63" s="519">
        <v>11260.8</v>
      </c>
      <c r="D63" s="516">
        <v>-187</v>
      </c>
      <c r="E63" s="517">
        <v>-1.6335016335016377</v>
      </c>
      <c r="F63" s="516">
        <v>-1529.5600000000013</v>
      </c>
      <c r="G63" s="517">
        <v>-11.958693891336921</v>
      </c>
      <c r="I63" s="18"/>
      <c r="J63" s="10"/>
      <c r="K63" s="22"/>
      <c r="L63" s="31"/>
      <c r="M63" s="22"/>
      <c r="N63" s="31"/>
      <c r="O63" s="22"/>
    </row>
    <row r="64" spans="1:15" s="11" customFormat="1" ht="15" hidden="1" customHeight="1">
      <c r="A64" s="114" t="s">
        <v>182</v>
      </c>
      <c r="B64" s="526" t="s">
        <v>182</v>
      </c>
      <c r="C64" s="577"/>
      <c r="D64" s="522"/>
      <c r="E64" s="523"/>
      <c r="F64" s="522"/>
      <c r="G64" s="523"/>
      <c r="I64" s="18"/>
      <c r="J64" s="18"/>
      <c r="K64" s="16"/>
      <c r="L64" s="16"/>
    </row>
    <row r="65" spans="1:15" s="11" customFormat="1" ht="15" hidden="1" customHeight="1">
      <c r="A65" s="113">
        <v>38353</v>
      </c>
      <c r="B65" s="525">
        <v>2005</v>
      </c>
      <c r="C65" s="515">
        <v>11075</v>
      </c>
      <c r="D65" s="516">
        <v>-185.79999999999927</v>
      </c>
      <c r="E65" s="517">
        <v>-1.6499715828360308</v>
      </c>
      <c r="F65" s="516">
        <v>-1572.6499999999996</v>
      </c>
      <c r="G65" s="517">
        <v>-12.434325744308225</v>
      </c>
      <c r="I65" s="18"/>
      <c r="J65" s="22"/>
    </row>
    <row r="66" spans="1:15" s="11" customFormat="1" ht="15" hidden="1" customHeight="1">
      <c r="A66" s="113">
        <v>38384</v>
      </c>
      <c r="B66" s="525">
        <v>2005</v>
      </c>
      <c r="C66" s="519">
        <v>11086.1</v>
      </c>
      <c r="D66" s="516">
        <v>11.100000000000364</v>
      </c>
      <c r="E66" s="517">
        <v>0.10022573363430354</v>
      </c>
      <c r="F66" s="516">
        <v>-1452.0499999999993</v>
      </c>
      <c r="G66" s="517">
        <v>-11.581054621295792</v>
      </c>
      <c r="I66" s="18"/>
      <c r="J66" s="22"/>
    </row>
    <row r="67" spans="1:15" s="12" customFormat="1" ht="15" customHeight="1">
      <c r="A67" s="113">
        <v>38412</v>
      </c>
      <c r="B67" s="525">
        <v>2005</v>
      </c>
      <c r="C67" s="519">
        <v>11063</v>
      </c>
      <c r="D67" s="516">
        <v>-23.100000000000364</v>
      </c>
      <c r="E67" s="517">
        <v>-0.2083690387061381</v>
      </c>
      <c r="F67" s="516">
        <v>-1490.2600000000002</v>
      </c>
      <c r="G67" s="517">
        <v>-11.871497921655418</v>
      </c>
      <c r="I67" s="20"/>
      <c r="J67" s="20"/>
      <c r="K67" s="24"/>
    </row>
    <row r="68" spans="1:15" s="11" customFormat="1" ht="15" hidden="1" customHeight="1">
      <c r="A68" s="113">
        <v>38443</v>
      </c>
      <c r="B68" s="525">
        <v>2005</v>
      </c>
      <c r="C68" s="519">
        <v>10916.72</v>
      </c>
      <c r="D68" s="516">
        <v>-146.28000000000065</v>
      </c>
      <c r="E68" s="517">
        <v>-1.3222453222453368</v>
      </c>
      <c r="F68" s="516">
        <v>-1507.58</v>
      </c>
      <c r="G68" s="517">
        <v>-12.134124256497344</v>
      </c>
      <c r="I68" s="18"/>
      <c r="J68" s="18"/>
    </row>
    <row r="69" spans="1:15" s="11" customFormat="1" ht="15" hidden="1" customHeight="1">
      <c r="A69" s="113">
        <v>38473</v>
      </c>
      <c r="B69" s="525">
        <v>2005</v>
      </c>
      <c r="C69" s="519">
        <v>10786.54</v>
      </c>
      <c r="D69" s="516">
        <v>-130.17999999999847</v>
      </c>
      <c r="E69" s="517">
        <v>-1.1924827237485118</v>
      </c>
      <c r="F69" s="516">
        <v>-1481.7599999999984</v>
      </c>
      <c r="G69" s="517">
        <v>-12.07795701115883</v>
      </c>
      <c r="I69" s="18"/>
      <c r="J69" s="18"/>
    </row>
    <row r="70" spans="1:15" s="19" customFormat="1" ht="15" hidden="1" customHeight="1">
      <c r="A70" s="113">
        <v>38504</v>
      </c>
      <c r="B70" s="525">
        <v>2005</v>
      </c>
      <c r="C70" s="519">
        <v>10636.04</v>
      </c>
      <c r="D70" s="516">
        <v>-150.5</v>
      </c>
      <c r="E70" s="517">
        <v>-1.395257422676778</v>
      </c>
      <c r="F70" s="516">
        <v>-1439</v>
      </c>
      <c r="G70" s="517">
        <v>-11.917144787926176</v>
      </c>
      <c r="I70" s="32"/>
      <c r="J70" s="33"/>
    </row>
    <row r="71" spans="1:15" s="1" customFormat="1" ht="15" hidden="1" customHeight="1">
      <c r="A71" s="113">
        <v>38534</v>
      </c>
      <c r="B71" s="525">
        <v>2005</v>
      </c>
      <c r="C71" s="519">
        <v>10530.86</v>
      </c>
      <c r="D71" s="516">
        <v>-105.18000000000029</v>
      </c>
      <c r="E71" s="517">
        <v>-0.98890188453597716</v>
      </c>
      <c r="F71" s="516">
        <v>-1455.5299999999988</v>
      </c>
      <c r="G71" s="517">
        <v>-12.143189066933402</v>
      </c>
      <c r="I71" s="29"/>
      <c r="J71" s="30"/>
    </row>
    <row r="72" spans="1:15" s="1" customFormat="1" ht="15" hidden="1" customHeight="1">
      <c r="A72" s="113">
        <v>38565</v>
      </c>
      <c r="B72" s="525">
        <v>2005</v>
      </c>
      <c r="C72" s="519">
        <v>10360.9</v>
      </c>
      <c r="D72" s="516">
        <v>-169.96000000000095</v>
      </c>
      <c r="E72" s="517">
        <v>-1.6139232693246441</v>
      </c>
      <c r="F72" s="516">
        <v>-1519.4600000000009</v>
      </c>
      <c r="G72" s="517">
        <v>-12.789679774013578</v>
      </c>
      <c r="I72" s="10"/>
      <c r="J72" s="10"/>
    </row>
    <row r="73" spans="1:15" s="1" customFormat="1" ht="15" hidden="1" customHeight="1">
      <c r="A73" s="113">
        <v>38596</v>
      </c>
      <c r="B73" s="525">
        <v>2005</v>
      </c>
      <c r="C73" s="519">
        <v>10243.040000000001</v>
      </c>
      <c r="D73" s="516">
        <v>-117.85999999999876</v>
      </c>
      <c r="E73" s="517">
        <v>-1.1375459660840193</v>
      </c>
      <c r="F73" s="516">
        <v>-1489.0899999999983</v>
      </c>
      <c r="G73" s="517">
        <v>-12.692409647693964</v>
      </c>
      <c r="I73" s="10"/>
      <c r="J73" s="10"/>
    </row>
    <row r="74" spans="1:15" s="11" customFormat="1" ht="15" hidden="1" customHeight="1">
      <c r="A74" s="113">
        <v>38626</v>
      </c>
      <c r="B74" s="525">
        <v>2005</v>
      </c>
      <c r="C74" s="519">
        <v>9981</v>
      </c>
      <c r="D74" s="516">
        <v>-262.04000000000087</v>
      </c>
      <c r="E74" s="517">
        <v>-2.5582249019822285</v>
      </c>
      <c r="F74" s="516">
        <v>-1594.7099999999991</v>
      </c>
      <c r="G74" s="517">
        <v>-13.776347195981913</v>
      </c>
      <c r="I74" s="16"/>
      <c r="J74" s="31"/>
    </row>
    <row r="75" spans="1:15" s="14" customFormat="1" ht="15" hidden="1" customHeight="1">
      <c r="A75" s="113">
        <v>38657</v>
      </c>
      <c r="B75" s="525">
        <v>2005</v>
      </c>
      <c r="C75" s="519">
        <v>9762.85</v>
      </c>
      <c r="D75" s="516">
        <v>-218.14999999999964</v>
      </c>
      <c r="E75" s="517">
        <v>-2.1856527402063932</v>
      </c>
      <c r="F75" s="516">
        <v>-1684.9499999999989</v>
      </c>
      <c r="G75" s="517">
        <v>-14.71854854207794</v>
      </c>
      <c r="I75" s="18"/>
      <c r="J75" s="10"/>
      <c r="K75" s="22"/>
      <c r="L75" s="31"/>
      <c r="M75" s="22"/>
      <c r="N75" s="31"/>
      <c r="O75" s="22"/>
    </row>
    <row r="76" spans="1:15" s="14" customFormat="1" ht="15" hidden="1" customHeight="1">
      <c r="A76" s="113">
        <v>38687</v>
      </c>
      <c r="B76" s="525">
        <v>2005</v>
      </c>
      <c r="C76" s="519">
        <v>9747.15</v>
      </c>
      <c r="D76" s="516">
        <v>-15.700000000000728</v>
      </c>
      <c r="E76" s="517">
        <v>-0.16081369682009949</v>
      </c>
      <c r="F76" s="516">
        <v>-1513.6499999999996</v>
      </c>
      <c r="G76" s="517">
        <v>-13.441762574595046</v>
      </c>
      <c r="I76" s="18"/>
      <c r="J76" s="10"/>
      <c r="K76" s="22"/>
      <c r="L76" s="31"/>
      <c r="M76" s="22"/>
      <c r="N76" s="31"/>
      <c r="O76" s="22"/>
    </row>
    <row r="77" spans="1:15" s="11" customFormat="1" ht="15" hidden="1" customHeight="1">
      <c r="A77" s="114" t="s">
        <v>55</v>
      </c>
      <c r="B77" s="526" t="s">
        <v>55</v>
      </c>
      <c r="C77" s="577"/>
      <c r="D77" s="522"/>
      <c r="E77" s="523"/>
      <c r="F77" s="522"/>
      <c r="G77" s="523"/>
      <c r="I77" s="18"/>
      <c r="J77" s="18"/>
      <c r="K77" s="16"/>
      <c r="L77" s="16"/>
    </row>
    <row r="78" spans="1:15" s="11" customFormat="1" ht="15" hidden="1" customHeight="1">
      <c r="A78" s="113">
        <v>38718</v>
      </c>
      <c r="B78" s="525">
        <v>2006</v>
      </c>
      <c r="C78" s="515">
        <v>9595.2800000000007</v>
      </c>
      <c r="D78" s="516">
        <v>-151.86999999999898</v>
      </c>
      <c r="E78" s="517">
        <v>-1.5580964692243242</v>
      </c>
      <c r="F78" s="516">
        <v>-1479.7199999999993</v>
      </c>
      <c r="G78" s="517">
        <v>-13.360902934537251</v>
      </c>
      <c r="I78" s="18"/>
      <c r="J78" s="22"/>
    </row>
    <row r="79" spans="1:15" s="11" customFormat="1" ht="15" hidden="1" customHeight="1">
      <c r="A79" s="113">
        <v>38749</v>
      </c>
      <c r="B79" s="525">
        <v>2006</v>
      </c>
      <c r="C79" s="519">
        <v>9632.9500000000007</v>
      </c>
      <c r="D79" s="516">
        <v>37.670000000000073</v>
      </c>
      <c r="E79" s="517">
        <v>0.39258885618762918</v>
      </c>
      <c r="F79" s="516">
        <v>-1453.1499999999996</v>
      </c>
      <c r="G79" s="517">
        <v>-13.107855783368365</v>
      </c>
      <c r="I79" s="18"/>
      <c r="J79" s="22"/>
    </row>
    <row r="80" spans="1:15" s="12" customFormat="1" ht="15" customHeight="1">
      <c r="A80" s="113">
        <v>38777</v>
      </c>
      <c r="B80" s="525">
        <v>2006</v>
      </c>
      <c r="C80" s="519">
        <v>9640.39</v>
      </c>
      <c r="D80" s="516">
        <v>7.4399999999986903</v>
      </c>
      <c r="E80" s="517">
        <v>7.7234907271389375E-2</v>
      </c>
      <c r="F80" s="516">
        <v>-1422.6100000000006</v>
      </c>
      <c r="G80" s="517">
        <v>-12.859170206996296</v>
      </c>
      <c r="I80" s="20"/>
      <c r="J80" s="20"/>
      <c r="K80" s="24"/>
    </row>
    <row r="81" spans="1:15" s="11" customFormat="1" ht="15" hidden="1" customHeight="1">
      <c r="A81" s="113">
        <v>38808</v>
      </c>
      <c r="B81" s="525">
        <v>2006</v>
      </c>
      <c r="C81" s="519">
        <v>9642</v>
      </c>
      <c r="D81" s="516">
        <v>1.6100000000005821</v>
      </c>
      <c r="E81" s="517">
        <v>1.6700569167852564E-2</v>
      </c>
      <c r="F81" s="516">
        <v>-1274.7199999999993</v>
      </c>
      <c r="G81" s="517">
        <v>-11.676767380678442</v>
      </c>
      <c r="I81" s="18"/>
      <c r="J81" s="18"/>
    </row>
    <row r="82" spans="1:15" s="11" customFormat="1" ht="15" hidden="1" customHeight="1">
      <c r="A82" s="113">
        <v>38838</v>
      </c>
      <c r="B82" s="525">
        <v>2006</v>
      </c>
      <c r="C82" s="519">
        <v>9702.27</v>
      </c>
      <c r="D82" s="516">
        <v>60.270000000000437</v>
      </c>
      <c r="E82" s="517">
        <v>0.62507778469198172</v>
      </c>
      <c r="F82" s="516">
        <v>-1084.2700000000004</v>
      </c>
      <c r="G82" s="517">
        <v>-10.052064888277428</v>
      </c>
      <c r="I82" s="18"/>
      <c r="J82" s="18"/>
    </row>
    <row r="83" spans="1:15" s="19" customFormat="1" ht="15" hidden="1" customHeight="1">
      <c r="A83" s="113">
        <v>38869</v>
      </c>
      <c r="B83" s="525">
        <v>2006</v>
      </c>
      <c r="C83" s="519">
        <v>9579.1299999999992</v>
      </c>
      <c r="D83" s="516">
        <v>-123.14000000000124</v>
      </c>
      <c r="E83" s="517">
        <v>-1.2691875200339808</v>
      </c>
      <c r="F83" s="516">
        <v>-1056.9100000000017</v>
      </c>
      <c r="G83" s="517">
        <v>-9.9370630422601067</v>
      </c>
      <c r="I83" s="32"/>
      <c r="J83" s="33"/>
    </row>
    <row r="84" spans="1:15" s="1" customFormat="1" ht="15" hidden="1" customHeight="1">
      <c r="A84" s="113">
        <v>38899</v>
      </c>
      <c r="B84" s="525">
        <v>2006</v>
      </c>
      <c r="C84" s="519">
        <v>9438.57</v>
      </c>
      <c r="D84" s="516">
        <v>-140.55999999999949</v>
      </c>
      <c r="E84" s="517">
        <v>-1.4673566388596839</v>
      </c>
      <c r="F84" s="516">
        <v>-1092.2900000000009</v>
      </c>
      <c r="G84" s="517">
        <v>-10.372277287894832</v>
      </c>
      <c r="I84" s="29"/>
      <c r="J84" s="30"/>
    </row>
    <row r="85" spans="1:15" s="1" customFormat="1" ht="15" hidden="1" customHeight="1">
      <c r="A85" s="113">
        <v>38930</v>
      </c>
      <c r="B85" s="525">
        <v>2006</v>
      </c>
      <c r="C85" s="519">
        <v>9241.6299999999992</v>
      </c>
      <c r="D85" s="516">
        <v>-196.94000000000051</v>
      </c>
      <c r="E85" s="517">
        <v>-2.0865448897449568</v>
      </c>
      <c r="F85" s="516">
        <v>-1119.2700000000004</v>
      </c>
      <c r="G85" s="517">
        <v>-10.802826009323525</v>
      </c>
      <c r="I85" s="10"/>
      <c r="J85" s="10"/>
    </row>
    <row r="86" spans="1:15" s="1" customFormat="1" ht="15" hidden="1" customHeight="1">
      <c r="A86" s="113">
        <v>38961</v>
      </c>
      <c r="B86" s="525">
        <v>2006</v>
      </c>
      <c r="C86" s="519">
        <v>9157</v>
      </c>
      <c r="D86" s="516">
        <v>-84.6299999999992</v>
      </c>
      <c r="E86" s="517">
        <v>-0.91574754669900926</v>
      </c>
      <c r="F86" s="516">
        <v>-1086.0400000000009</v>
      </c>
      <c r="G86" s="517">
        <v>-10.602711694965564</v>
      </c>
      <c r="I86" s="10"/>
      <c r="J86" s="10"/>
    </row>
    <row r="87" spans="1:15" s="11" customFormat="1" ht="15" hidden="1" customHeight="1">
      <c r="A87" s="113">
        <v>38991</v>
      </c>
      <c r="B87" s="525">
        <v>2006</v>
      </c>
      <c r="C87" s="519">
        <v>9123.9500000000007</v>
      </c>
      <c r="D87" s="516">
        <v>-33.049999999999272</v>
      </c>
      <c r="E87" s="517">
        <v>-0.36092606748934486</v>
      </c>
      <c r="F87" s="516">
        <v>-857.04999999999927</v>
      </c>
      <c r="G87" s="517">
        <v>-8.5868149484019511</v>
      </c>
      <c r="I87" s="16"/>
      <c r="J87" s="31"/>
    </row>
    <row r="88" spans="1:15" s="14" customFormat="1" ht="15" hidden="1" customHeight="1">
      <c r="A88" s="113">
        <v>39022</v>
      </c>
      <c r="B88" s="525">
        <v>2006</v>
      </c>
      <c r="C88" s="519">
        <v>9112.0400000000009</v>
      </c>
      <c r="D88" s="516">
        <v>-11.909999999999854</v>
      </c>
      <c r="E88" s="517">
        <v>-0.13053556847637537</v>
      </c>
      <c r="F88" s="516">
        <v>-650.80999999999949</v>
      </c>
      <c r="G88" s="517">
        <v>-6.6661886641708037</v>
      </c>
      <c r="I88" s="18"/>
      <c r="J88" s="10"/>
      <c r="K88" s="22"/>
      <c r="L88" s="31"/>
      <c r="M88" s="22"/>
      <c r="N88" s="31"/>
      <c r="O88" s="22"/>
    </row>
    <row r="89" spans="1:15" s="14" customFormat="1" ht="15" hidden="1" customHeight="1">
      <c r="A89" s="113">
        <v>39052</v>
      </c>
      <c r="B89" s="525">
        <v>2006</v>
      </c>
      <c r="C89" s="519">
        <v>9016.16</v>
      </c>
      <c r="D89" s="516">
        <v>-95.880000000001019</v>
      </c>
      <c r="E89" s="517">
        <v>-1.0522341868560829</v>
      </c>
      <c r="F89" s="516">
        <v>-730.98999999999978</v>
      </c>
      <c r="G89" s="517">
        <v>-7.4995255023263212</v>
      </c>
      <c r="I89" s="18"/>
      <c r="J89" s="10"/>
      <c r="K89" s="22"/>
      <c r="L89" s="31"/>
      <c r="M89" s="22"/>
      <c r="N89" s="31"/>
      <c r="O89" s="22"/>
    </row>
    <row r="90" spans="1:15" s="12" customFormat="1" ht="15" hidden="1" customHeight="1">
      <c r="A90" s="114" t="s">
        <v>60</v>
      </c>
      <c r="B90" s="526" t="s">
        <v>60</v>
      </c>
      <c r="C90" s="527"/>
      <c r="D90" s="522"/>
      <c r="E90" s="578"/>
      <c r="F90" s="522"/>
      <c r="G90" s="578"/>
      <c r="I90" s="20"/>
      <c r="J90" s="35"/>
      <c r="K90" s="23"/>
      <c r="L90" s="36"/>
      <c r="M90" s="23"/>
      <c r="N90" s="36"/>
      <c r="O90" s="23"/>
    </row>
    <row r="91" spans="1:15" s="11" customFormat="1" ht="15" hidden="1" customHeight="1">
      <c r="A91" s="113">
        <v>39083</v>
      </c>
      <c r="B91" s="525">
        <v>2007</v>
      </c>
      <c r="C91" s="515">
        <v>8919.36</v>
      </c>
      <c r="D91" s="516">
        <v>-96.799999999999272</v>
      </c>
      <c r="E91" s="517">
        <v>-1.073627797199677</v>
      </c>
      <c r="F91" s="516">
        <v>-675.92000000000007</v>
      </c>
      <c r="G91" s="517">
        <v>-7.0442967792498052</v>
      </c>
      <c r="I91" s="18"/>
      <c r="J91" s="10"/>
      <c r="K91" s="22"/>
      <c r="L91" s="31"/>
      <c r="M91" s="22"/>
      <c r="N91" s="31"/>
      <c r="O91" s="22"/>
    </row>
    <row r="92" spans="1:15" s="11" customFormat="1" ht="15" hidden="1" customHeight="1">
      <c r="A92" s="113">
        <v>39114</v>
      </c>
      <c r="B92" s="525">
        <v>2007</v>
      </c>
      <c r="C92" s="519">
        <v>8946.85</v>
      </c>
      <c r="D92" s="516">
        <v>27.489999999999782</v>
      </c>
      <c r="E92" s="517">
        <v>0.30820596993505944</v>
      </c>
      <c r="F92" s="516">
        <v>-686.10000000000036</v>
      </c>
      <c r="G92" s="517">
        <v>-7.1224287471646761</v>
      </c>
      <c r="I92" s="18"/>
      <c r="J92" s="10"/>
      <c r="K92" s="22"/>
      <c r="L92" s="31"/>
      <c r="M92" s="22"/>
      <c r="N92" s="31"/>
      <c r="O92" s="22"/>
    </row>
    <row r="93" spans="1:15" s="11" customFormat="1" ht="15" customHeight="1">
      <c r="A93" s="113">
        <v>39142</v>
      </c>
      <c r="B93" s="525">
        <v>2007</v>
      </c>
      <c r="C93" s="519">
        <v>8950.27</v>
      </c>
      <c r="D93" s="516">
        <v>3.4200000000000728</v>
      </c>
      <c r="E93" s="517">
        <v>3.8225744256365601E-2</v>
      </c>
      <c r="F93" s="516">
        <v>-690.11999999999898</v>
      </c>
      <c r="G93" s="517">
        <v>-7.1586315491385619</v>
      </c>
      <c r="I93" s="18"/>
      <c r="J93" s="10"/>
      <c r="K93" s="22"/>
      <c r="L93" s="31"/>
      <c r="M93" s="22"/>
      <c r="N93" s="31"/>
      <c r="O93" s="22"/>
    </row>
    <row r="94" spans="1:15" s="12" customFormat="1" ht="15" hidden="1" customHeight="1">
      <c r="A94" s="113">
        <v>39173</v>
      </c>
      <c r="B94" s="525">
        <v>2007</v>
      </c>
      <c r="C94" s="519">
        <v>8885.73</v>
      </c>
      <c r="D94" s="516">
        <v>-64.540000000000873</v>
      </c>
      <c r="E94" s="517">
        <v>-0.7210955647148154</v>
      </c>
      <c r="F94" s="516">
        <v>-756.27000000000044</v>
      </c>
      <c r="G94" s="517">
        <v>-7.8434971997510985</v>
      </c>
      <c r="I94" s="20"/>
      <c r="J94" s="35"/>
      <c r="K94" s="23"/>
      <c r="L94" s="36"/>
      <c r="M94" s="23"/>
      <c r="N94" s="36"/>
      <c r="O94" s="23"/>
    </row>
    <row r="95" spans="1:15" s="11" customFormat="1" ht="15" hidden="1" customHeight="1">
      <c r="A95" s="113">
        <v>39203</v>
      </c>
      <c r="B95" s="525">
        <v>2007</v>
      </c>
      <c r="C95" s="519">
        <v>8757.4</v>
      </c>
      <c r="D95" s="516">
        <v>-128.32999999999993</v>
      </c>
      <c r="E95" s="517">
        <v>-1.4442257417229598</v>
      </c>
      <c r="F95" s="516">
        <v>-944.8700000000008</v>
      </c>
      <c r="G95" s="517">
        <v>-9.7386487904377077</v>
      </c>
      <c r="I95" s="18"/>
      <c r="J95" s="10"/>
      <c r="K95" s="22"/>
    </row>
    <row r="96" spans="1:15" s="11" customFormat="1" ht="15" hidden="1" customHeight="1">
      <c r="A96" s="113">
        <v>39234</v>
      </c>
      <c r="B96" s="525">
        <v>2007</v>
      </c>
      <c r="C96" s="519">
        <v>8700.0400000000009</v>
      </c>
      <c r="D96" s="516">
        <v>-57.359999999998763</v>
      </c>
      <c r="E96" s="517">
        <v>-0.65498892365312145</v>
      </c>
      <c r="F96" s="516">
        <v>-879.08999999999833</v>
      </c>
      <c r="G96" s="517">
        <v>-9.177138216101028</v>
      </c>
      <c r="I96" s="18"/>
      <c r="J96" s="10"/>
      <c r="K96" s="22"/>
    </row>
    <row r="97" spans="1:16" s="1" customFormat="1" ht="15" hidden="1" customHeight="1">
      <c r="A97" s="113">
        <v>39264</v>
      </c>
      <c r="B97" s="525">
        <v>2007</v>
      </c>
      <c r="C97" s="519">
        <v>8667.18</v>
      </c>
      <c r="D97" s="516">
        <v>-32.860000000000582</v>
      </c>
      <c r="E97" s="517">
        <v>-0.37769941287626807</v>
      </c>
      <c r="F97" s="516">
        <v>-771.38999999999942</v>
      </c>
      <c r="G97" s="517">
        <v>-8.172742269220862</v>
      </c>
      <c r="I97" s="18"/>
      <c r="J97" s="10"/>
      <c r="K97" s="22"/>
    </row>
    <row r="98" spans="1:16" s="6" customFormat="1" ht="15" hidden="1" customHeight="1">
      <c r="A98" s="113">
        <v>39295</v>
      </c>
      <c r="B98" s="525">
        <v>2007</v>
      </c>
      <c r="C98" s="519">
        <v>8619.59</v>
      </c>
      <c r="D98" s="516">
        <v>-47.590000000000146</v>
      </c>
      <c r="E98" s="517">
        <v>-0.54908286201509782</v>
      </c>
      <c r="F98" s="516">
        <v>-622.03999999999905</v>
      </c>
      <c r="G98" s="517">
        <v>-6.7308472639566759</v>
      </c>
      <c r="I98" s="20"/>
      <c r="J98" s="35"/>
      <c r="K98" s="23"/>
    </row>
    <row r="99" spans="1:16" s="6" customFormat="1" ht="15" hidden="1" customHeight="1">
      <c r="A99" s="113">
        <v>39326</v>
      </c>
      <c r="B99" s="525">
        <v>2007</v>
      </c>
      <c r="C99" s="519">
        <v>8612.5</v>
      </c>
      <c r="D99" s="516">
        <v>-7.0900000000001455</v>
      </c>
      <c r="E99" s="517">
        <v>-8.2254492383043498E-2</v>
      </c>
      <c r="F99" s="516">
        <v>-544.5</v>
      </c>
      <c r="G99" s="517">
        <v>-5.9462706126460603</v>
      </c>
      <c r="I99" s="20"/>
      <c r="J99" s="35"/>
      <c r="K99" s="23"/>
    </row>
    <row r="100" spans="1:16" s="6" customFormat="1" ht="15" hidden="1" customHeight="1">
      <c r="A100" s="113">
        <v>39356</v>
      </c>
      <c r="B100" s="525">
        <v>2007</v>
      </c>
      <c r="C100" s="519">
        <v>8495.0400000000009</v>
      </c>
      <c r="D100" s="516">
        <v>-117.45999999999913</v>
      </c>
      <c r="E100" s="517">
        <v>-1.3638316400580379</v>
      </c>
      <c r="F100" s="516">
        <v>-628.90999999999985</v>
      </c>
      <c r="G100" s="517">
        <v>-6.8929575457997885</v>
      </c>
      <c r="I100" s="35"/>
      <c r="J100" s="35"/>
    </row>
    <row r="101" spans="1:16" s="1" customFormat="1" ht="15" hidden="1" customHeight="1">
      <c r="A101" s="113">
        <v>39387</v>
      </c>
      <c r="B101" s="525">
        <v>2007</v>
      </c>
      <c r="C101" s="519">
        <v>8362.09</v>
      </c>
      <c r="D101" s="516">
        <v>-132.95000000000073</v>
      </c>
      <c r="E101" s="517">
        <v>-1.565030888612668</v>
      </c>
      <c r="F101" s="516">
        <v>-749.95000000000073</v>
      </c>
      <c r="G101" s="517">
        <v>-8.2303194454809301</v>
      </c>
      <c r="I101" s="10"/>
      <c r="J101" s="10"/>
    </row>
    <row r="102" spans="1:16" ht="15" hidden="1" customHeight="1">
      <c r="A102" s="113">
        <v>39417</v>
      </c>
      <c r="B102" s="525">
        <v>2007</v>
      </c>
      <c r="C102" s="519">
        <v>8207.17</v>
      </c>
      <c r="D102" s="516">
        <v>-154.92000000000007</v>
      </c>
      <c r="E102" s="517">
        <v>-1.8526468861253704</v>
      </c>
      <c r="F102" s="516">
        <v>-808.98999999999978</v>
      </c>
      <c r="G102" s="517">
        <v>-8.9726668559564189</v>
      </c>
    </row>
    <row r="103" spans="1:16" s="14" customFormat="1" ht="15" hidden="1" customHeight="1">
      <c r="A103" s="114" t="s">
        <v>67</v>
      </c>
      <c r="B103" s="526" t="s">
        <v>67</v>
      </c>
      <c r="C103" s="527"/>
      <c r="D103" s="528"/>
      <c r="E103" s="529"/>
      <c r="F103" s="522"/>
      <c r="G103" s="523"/>
      <c r="H103" s="6"/>
      <c r="I103" s="60"/>
      <c r="J103" s="60"/>
      <c r="K103" s="60"/>
      <c r="L103" s="60"/>
      <c r="M103" s="60"/>
      <c r="N103" s="60"/>
      <c r="O103" s="31"/>
      <c r="P103" s="22"/>
    </row>
    <row r="104" spans="1:16" s="46" customFormat="1" ht="15" hidden="1" customHeight="1">
      <c r="A104" s="113">
        <v>39448</v>
      </c>
      <c r="B104" s="525">
        <v>2008</v>
      </c>
      <c r="C104" s="515">
        <v>8030</v>
      </c>
      <c r="D104" s="516">
        <v>-177.17000000000007</v>
      </c>
      <c r="E104" s="517">
        <v>-2.1587221904749185</v>
      </c>
      <c r="F104" s="516">
        <v>-889.36000000000058</v>
      </c>
      <c r="G104" s="517">
        <v>-9.9711190040541027</v>
      </c>
      <c r="I104" s="62"/>
      <c r="J104" s="62"/>
      <c r="K104" s="62"/>
      <c r="L104" s="62"/>
      <c r="M104" s="62"/>
      <c r="N104" s="62"/>
      <c r="O104" s="38"/>
      <c r="P104" s="37"/>
    </row>
    <row r="105" spans="1:16" s="11" customFormat="1" ht="15" hidden="1" customHeight="1">
      <c r="A105" s="113">
        <v>39479</v>
      </c>
      <c r="B105" s="525">
        <v>2008</v>
      </c>
      <c r="C105" s="515">
        <v>8001.05</v>
      </c>
      <c r="D105" s="516">
        <v>-28.949999999999818</v>
      </c>
      <c r="E105" s="517">
        <v>-0.36052303860523693</v>
      </c>
      <c r="F105" s="516">
        <v>-945.80000000000018</v>
      </c>
      <c r="G105" s="517">
        <v>-10.571318396977716</v>
      </c>
      <c r="I105" s="60"/>
      <c r="J105" s="60"/>
      <c r="K105" s="60"/>
      <c r="L105" s="60"/>
      <c r="M105" s="60"/>
      <c r="N105" s="60"/>
      <c r="O105" s="31"/>
      <c r="P105" s="22"/>
    </row>
    <row r="106" spans="1:16" s="11" customFormat="1" ht="15" customHeight="1">
      <c r="A106" s="113">
        <v>39508</v>
      </c>
      <c r="B106" s="525">
        <v>2008</v>
      </c>
      <c r="C106" s="515">
        <v>8030</v>
      </c>
      <c r="D106" s="516">
        <v>28.949999999999818</v>
      </c>
      <c r="E106" s="517">
        <v>0.36182751013929249</v>
      </c>
      <c r="F106" s="516">
        <v>-920.27000000000044</v>
      </c>
      <c r="G106" s="517">
        <v>-10.282036184383273</v>
      </c>
      <c r="I106" s="60"/>
      <c r="J106" s="60"/>
      <c r="K106" s="60"/>
      <c r="L106" s="60"/>
      <c r="M106" s="60"/>
      <c r="N106" s="60"/>
      <c r="O106" s="31"/>
      <c r="P106" s="22"/>
    </row>
    <row r="107" spans="1:16" s="11" customFormat="1" ht="15" hidden="1" customHeight="1">
      <c r="A107" s="113">
        <v>39539</v>
      </c>
      <c r="B107" s="525">
        <v>2008</v>
      </c>
      <c r="C107" s="515">
        <v>7978</v>
      </c>
      <c r="D107" s="516">
        <v>-52</v>
      </c>
      <c r="E107" s="517">
        <v>-0.64757160647572221</v>
      </c>
      <c r="F107" s="516">
        <v>-907.72999999999956</v>
      </c>
      <c r="G107" s="517">
        <v>-10.215592866314864</v>
      </c>
      <c r="I107" s="60"/>
      <c r="J107" s="60"/>
      <c r="K107" s="60"/>
      <c r="L107" s="60"/>
      <c r="M107" s="60"/>
      <c r="N107" s="60"/>
      <c r="O107" s="31"/>
      <c r="P107" s="22"/>
    </row>
    <row r="108" spans="1:16" s="12" customFormat="1" ht="15" hidden="1" customHeight="1">
      <c r="A108" s="113">
        <v>39569</v>
      </c>
      <c r="B108" s="525">
        <v>2008</v>
      </c>
      <c r="C108" s="515">
        <v>7984</v>
      </c>
      <c r="D108" s="516">
        <v>6</v>
      </c>
      <c r="E108" s="517">
        <v>7.5206818751567539E-2</v>
      </c>
      <c r="F108" s="516">
        <v>-773.39999999999964</v>
      </c>
      <c r="G108" s="517">
        <v>-8.8313883115993264</v>
      </c>
      <c r="H108" s="11"/>
      <c r="I108" s="60"/>
      <c r="J108" s="60"/>
      <c r="K108" s="60"/>
      <c r="L108" s="60"/>
      <c r="M108" s="60"/>
      <c r="N108" s="60"/>
      <c r="O108" s="36"/>
      <c r="P108" s="23"/>
    </row>
    <row r="109" spans="1:16" s="12" customFormat="1" ht="15" hidden="1" customHeight="1">
      <c r="A109" s="113">
        <v>39600</v>
      </c>
      <c r="B109" s="525">
        <v>2008</v>
      </c>
      <c r="C109" s="515">
        <v>7988</v>
      </c>
      <c r="D109" s="516">
        <v>4</v>
      </c>
      <c r="E109" s="517">
        <v>5.010020040079155E-2</v>
      </c>
      <c r="F109" s="516">
        <v>-712.04000000000087</v>
      </c>
      <c r="G109" s="517">
        <v>-8.1843301869876512</v>
      </c>
      <c r="I109" s="60"/>
      <c r="J109" s="60"/>
      <c r="K109" s="60"/>
      <c r="L109" s="60"/>
      <c r="M109" s="60"/>
      <c r="N109" s="60"/>
      <c r="O109" s="36"/>
      <c r="P109" s="23"/>
    </row>
    <row r="110" spans="1:16" s="12" customFormat="1" ht="15" hidden="1" customHeight="1">
      <c r="A110" s="113">
        <v>39630</v>
      </c>
      <c r="B110" s="525">
        <v>2008</v>
      </c>
      <c r="C110" s="515">
        <v>8062.86</v>
      </c>
      <c r="D110" s="516">
        <v>74.859999999999673</v>
      </c>
      <c r="E110" s="517">
        <v>0.93715573360040594</v>
      </c>
      <c r="F110" s="516">
        <v>-604.32000000000062</v>
      </c>
      <c r="G110" s="517">
        <v>-6.9725100897869936</v>
      </c>
      <c r="I110" s="60"/>
      <c r="J110" s="60"/>
      <c r="K110" s="60"/>
      <c r="L110" s="60"/>
      <c r="M110" s="60"/>
      <c r="N110" s="60"/>
    </row>
    <row r="111" spans="1:16" s="19" customFormat="1" ht="15" hidden="1" customHeight="1">
      <c r="A111" s="113">
        <v>39661</v>
      </c>
      <c r="B111" s="525">
        <v>2008</v>
      </c>
      <c r="C111" s="515">
        <v>8073.8</v>
      </c>
      <c r="D111" s="516">
        <v>10.940000000000509</v>
      </c>
      <c r="E111" s="517">
        <v>0.13568386403832733</v>
      </c>
      <c r="F111" s="516">
        <v>-545.79</v>
      </c>
      <c r="G111" s="517">
        <v>-6.3319717063108527</v>
      </c>
      <c r="I111" s="60"/>
      <c r="J111" s="60"/>
      <c r="K111" s="60"/>
      <c r="L111" s="60"/>
      <c r="M111" s="60"/>
      <c r="N111" s="60"/>
    </row>
    <row r="112" spans="1:16" s="6" customFormat="1" ht="15" hidden="1" customHeight="1">
      <c r="A112" s="113">
        <v>39692</v>
      </c>
      <c r="B112" s="525">
        <v>2008</v>
      </c>
      <c r="C112" s="515">
        <v>8038.18</v>
      </c>
      <c r="D112" s="516">
        <v>-35.619999999999891</v>
      </c>
      <c r="E112" s="517">
        <v>-0.44118011345338459</v>
      </c>
      <c r="F112" s="516">
        <v>-574.31999999999971</v>
      </c>
      <c r="G112" s="517">
        <v>-6.6684470246734406</v>
      </c>
      <c r="H112" s="19"/>
      <c r="I112" s="60"/>
      <c r="J112" s="60"/>
      <c r="K112" s="60"/>
      <c r="L112" s="60"/>
      <c r="M112" s="60"/>
      <c r="N112" s="60"/>
    </row>
    <row r="113" spans="1:14" s="6" customFormat="1" ht="15" hidden="1" customHeight="1">
      <c r="A113" s="113">
        <v>39722</v>
      </c>
      <c r="B113" s="525">
        <v>2008</v>
      </c>
      <c r="C113" s="515">
        <v>7982.34</v>
      </c>
      <c r="D113" s="516">
        <v>-55.840000000000146</v>
      </c>
      <c r="E113" s="517">
        <v>-0.69468461766220457</v>
      </c>
      <c r="F113" s="516">
        <v>-512.70000000000073</v>
      </c>
      <c r="G113" s="517">
        <v>-6.0352864730478046</v>
      </c>
      <c r="H113" s="19"/>
      <c r="I113" s="60"/>
      <c r="J113" s="60"/>
      <c r="K113" s="60"/>
      <c r="L113" s="60"/>
      <c r="M113" s="60"/>
      <c r="N113" s="60"/>
    </row>
    <row r="114" spans="1:14" s="6" customFormat="1" ht="15" hidden="1" customHeight="1">
      <c r="A114" s="113">
        <v>39753</v>
      </c>
      <c r="B114" s="525">
        <v>2008</v>
      </c>
      <c r="C114" s="515">
        <v>7904.35</v>
      </c>
      <c r="D114" s="516">
        <v>-77.989999999999782</v>
      </c>
      <c r="E114" s="517">
        <v>-0.97703179769339954</v>
      </c>
      <c r="F114" s="516">
        <v>-457.73999999999978</v>
      </c>
      <c r="G114" s="517">
        <v>-5.4739903540861263</v>
      </c>
      <c r="I114" s="60"/>
      <c r="J114" s="60"/>
      <c r="K114" s="60"/>
      <c r="L114" s="60"/>
      <c r="M114" s="60"/>
      <c r="N114" s="60"/>
    </row>
    <row r="115" spans="1:14" s="6" customFormat="1" ht="15" hidden="1" customHeight="1">
      <c r="A115" s="113">
        <v>39783</v>
      </c>
      <c r="B115" s="525">
        <v>2008</v>
      </c>
      <c r="C115" s="515">
        <v>7748.57</v>
      </c>
      <c r="D115" s="516">
        <v>-155.78000000000065</v>
      </c>
      <c r="E115" s="517">
        <v>-1.9708135393802166</v>
      </c>
      <c r="F115" s="516">
        <v>-458.60000000000036</v>
      </c>
      <c r="G115" s="517">
        <v>-5.5877970116373916</v>
      </c>
      <c r="I115" s="60"/>
      <c r="J115" s="60"/>
      <c r="K115" s="60"/>
      <c r="L115" s="60"/>
      <c r="M115" s="60"/>
      <c r="N115" s="60"/>
    </row>
    <row r="116" spans="1:14" s="6" customFormat="1" ht="15" hidden="1" customHeight="1">
      <c r="A116" s="114" t="s">
        <v>126</v>
      </c>
      <c r="B116" s="526" t="s">
        <v>126</v>
      </c>
      <c r="C116" s="527"/>
      <c r="D116" s="528"/>
      <c r="E116" s="529"/>
      <c r="F116" s="528"/>
      <c r="G116" s="529"/>
      <c r="H116" s="58"/>
      <c r="I116" s="35"/>
    </row>
    <row r="117" spans="1:14" s="63" customFormat="1" ht="15" hidden="1" customHeight="1">
      <c r="A117" s="113">
        <v>39814</v>
      </c>
      <c r="B117" s="525">
        <v>2009</v>
      </c>
      <c r="C117" s="515">
        <v>7597.8</v>
      </c>
      <c r="D117" s="516">
        <v>-150.76999999999953</v>
      </c>
      <c r="E117" s="517">
        <v>-1.9457783823337564</v>
      </c>
      <c r="F117" s="516">
        <v>-432.19999999999982</v>
      </c>
      <c r="G117" s="517">
        <v>-5.3823163138231678</v>
      </c>
    </row>
    <row r="118" spans="1:14" s="63" customFormat="1" ht="15" hidden="1" customHeight="1">
      <c r="A118" s="113">
        <v>39845</v>
      </c>
      <c r="B118" s="525">
        <v>2009</v>
      </c>
      <c r="C118" s="515">
        <v>7631</v>
      </c>
      <c r="D118" s="516">
        <v>33.199999999999818</v>
      </c>
      <c r="E118" s="517">
        <v>0.43696859617257644</v>
      </c>
      <c r="F118" s="516">
        <v>-370.05000000000018</v>
      </c>
      <c r="G118" s="517">
        <v>-4.6250179663919084</v>
      </c>
    </row>
    <row r="119" spans="1:14" s="57" customFormat="1" ht="15" customHeight="1">
      <c r="A119" s="113">
        <v>39873</v>
      </c>
      <c r="B119" s="525">
        <v>2009</v>
      </c>
      <c r="C119" s="515">
        <v>7623.13</v>
      </c>
      <c r="D119" s="516">
        <v>-7.8699999999998909</v>
      </c>
      <c r="E119" s="517">
        <v>-0.10313196173503059</v>
      </c>
      <c r="F119" s="516">
        <v>-406.86999999999989</v>
      </c>
      <c r="G119" s="517">
        <v>-5.0668742216687406</v>
      </c>
    </row>
    <row r="120" spans="1:14" s="57" customFormat="1" ht="15" hidden="1" customHeight="1">
      <c r="A120" s="113">
        <v>39904</v>
      </c>
      <c r="B120" s="525">
        <v>2009</v>
      </c>
      <c r="C120" s="515">
        <v>7612</v>
      </c>
      <c r="D120" s="516">
        <v>-11.130000000000109</v>
      </c>
      <c r="E120" s="517">
        <v>-0.14600301975697505</v>
      </c>
      <c r="F120" s="516">
        <v>-366</v>
      </c>
      <c r="G120" s="517">
        <v>-4.5876159438455772</v>
      </c>
    </row>
    <row r="121" spans="1:14" ht="15" hidden="1" customHeight="1">
      <c r="A121" s="113">
        <v>39934</v>
      </c>
      <c r="B121" s="525">
        <v>2009</v>
      </c>
      <c r="C121" s="515">
        <v>7567.5</v>
      </c>
      <c r="D121" s="516">
        <v>-44.5</v>
      </c>
      <c r="E121" s="517">
        <v>-0.58460325801365798</v>
      </c>
      <c r="F121" s="516">
        <v>-416.5</v>
      </c>
      <c r="G121" s="517">
        <v>-5.2166833667334629</v>
      </c>
    </row>
    <row r="122" spans="1:14" s="57" customFormat="1" ht="15" hidden="1" customHeight="1">
      <c r="A122" s="113">
        <v>39965</v>
      </c>
      <c r="B122" s="525">
        <v>2009</v>
      </c>
      <c r="C122" s="515">
        <v>7466.5</v>
      </c>
      <c r="D122" s="516">
        <v>-101</v>
      </c>
      <c r="E122" s="517">
        <v>-1.3346547737033347</v>
      </c>
      <c r="F122" s="516">
        <v>-521.5</v>
      </c>
      <c r="G122" s="517">
        <v>-6.5285428142213249</v>
      </c>
    </row>
    <row r="123" spans="1:14" s="57" customFormat="1" ht="15" hidden="1" customHeight="1">
      <c r="A123" s="113">
        <v>39995</v>
      </c>
      <c r="B123" s="525">
        <v>2009</v>
      </c>
      <c r="C123" s="515">
        <v>7396.78</v>
      </c>
      <c r="D123" s="516">
        <v>-69.720000000000255</v>
      </c>
      <c r="E123" s="517">
        <v>-0.93377084309918246</v>
      </c>
      <c r="F123" s="516">
        <v>-666.07999999999993</v>
      </c>
      <c r="G123" s="517">
        <v>-8.2610884971337697</v>
      </c>
    </row>
    <row r="124" spans="1:14" s="57" customFormat="1" ht="15" hidden="1" customHeight="1">
      <c r="A124" s="113">
        <v>40026</v>
      </c>
      <c r="B124" s="525">
        <v>2009</v>
      </c>
      <c r="C124" s="515">
        <v>7360.42</v>
      </c>
      <c r="D124" s="516">
        <v>-36.359999999999673</v>
      </c>
      <c r="E124" s="517">
        <v>-0.49156524866225482</v>
      </c>
      <c r="F124" s="516">
        <v>-713.38000000000011</v>
      </c>
      <c r="G124" s="517">
        <v>-8.8357402957715152</v>
      </c>
    </row>
    <row r="125" spans="1:14" ht="15" hidden="1" customHeight="1">
      <c r="A125" s="113">
        <v>40057</v>
      </c>
      <c r="B125" s="525">
        <v>2009</v>
      </c>
      <c r="C125" s="515">
        <v>7251.72</v>
      </c>
      <c r="D125" s="516">
        <v>-108.69999999999982</v>
      </c>
      <c r="E125" s="517">
        <v>-1.4768178989785952</v>
      </c>
      <c r="F125" s="516">
        <v>-786.46</v>
      </c>
      <c r="G125" s="517">
        <v>-9.7840555946744132</v>
      </c>
    </row>
    <row r="126" spans="1:14" s="63" customFormat="1" ht="15" hidden="1" customHeight="1">
      <c r="A126" s="113">
        <v>40087</v>
      </c>
      <c r="B126" s="525">
        <v>2009</v>
      </c>
      <c r="C126" s="515">
        <v>7258.38</v>
      </c>
      <c r="D126" s="516">
        <v>6.6599999999998545</v>
      </c>
      <c r="E126" s="517">
        <v>9.1840280650657746E-2</v>
      </c>
      <c r="F126" s="516">
        <v>-723.96</v>
      </c>
      <c r="G126" s="517">
        <v>-9.069520967535837</v>
      </c>
    </row>
    <row r="127" spans="1:14" s="57" customFormat="1" ht="15" hidden="1" customHeight="1">
      <c r="A127" s="113">
        <v>40118</v>
      </c>
      <c r="B127" s="525">
        <v>2009</v>
      </c>
      <c r="C127" s="515">
        <v>7245.38</v>
      </c>
      <c r="D127" s="516">
        <v>-13</v>
      </c>
      <c r="E127" s="517">
        <v>-0.17910332608653334</v>
      </c>
      <c r="F127" s="516">
        <v>-658.97000000000025</v>
      </c>
      <c r="G127" s="517">
        <v>-8.3368018875682424</v>
      </c>
    </row>
    <row r="128" spans="1:14" s="91" customFormat="1" ht="15" hidden="1" customHeight="1">
      <c r="A128" s="113">
        <v>40148</v>
      </c>
      <c r="B128" s="525">
        <v>2009</v>
      </c>
      <c r="C128" s="515">
        <v>7207.31</v>
      </c>
      <c r="D128" s="516">
        <v>-38.069999999999709</v>
      </c>
      <c r="E128" s="517">
        <v>-0.52543827928968767</v>
      </c>
      <c r="F128" s="516">
        <v>-541.25999999999931</v>
      </c>
      <c r="G128" s="517">
        <v>-6.9852888984677151</v>
      </c>
    </row>
    <row r="129" spans="1:9" s="6" customFormat="1" ht="15" hidden="1" customHeight="1">
      <c r="A129" s="114" t="s">
        <v>160</v>
      </c>
      <c r="B129" s="526" t="s">
        <v>160</v>
      </c>
      <c r="C129" s="527"/>
      <c r="D129" s="528"/>
      <c r="E129" s="529"/>
      <c r="F129" s="528"/>
      <c r="G129" s="529"/>
      <c r="H129" s="58"/>
      <c r="I129" s="35"/>
    </row>
    <row r="130" spans="1:9" s="63" customFormat="1" ht="15" hidden="1" customHeight="1">
      <c r="A130" s="113">
        <v>40179</v>
      </c>
      <c r="B130" s="525">
        <v>2010</v>
      </c>
      <c r="C130" s="515">
        <v>7117.73</v>
      </c>
      <c r="D130" s="516">
        <v>-89.580000000000837</v>
      </c>
      <c r="E130" s="517">
        <v>-1.2429047730706912</v>
      </c>
      <c r="F130" s="516">
        <v>-480.07000000000062</v>
      </c>
      <c r="G130" s="517">
        <v>-6.3185395772460566</v>
      </c>
    </row>
    <row r="131" spans="1:9" s="63" customFormat="1" ht="15" hidden="1" customHeight="1">
      <c r="A131" s="113">
        <v>40210</v>
      </c>
      <c r="B131" s="525">
        <v>2010</v>
      </c>
      <c r="C131" s="515">
        <v>7112.2</v>
      </c>
      <c r="D131" s="516">
        <v>-5.5299999999997453</v>
      </c>
      <c r="E131" s="517">
        <v>-7.7693309524235588E-2</v>
      </c>
      <c r="F131" s="516">
        <v>-518.80000000000018</v>
      </c>
      <c r="G131" s="517">
        <v>-6.7985847202201626</v>
      </c>
    </row>
    <row r="132" spans="1:9" s="57" customFormat="1" ht="15" customHeight="1">
      <c r="A132" s="113">
        <v>40238</v>
      </c>
      <c r="B132" s="525">
        <v>2010</v>
      </c>
      <c r="C132" s="515">
        <v>7095.08</v>
      </c>
      <c r="D132" s="516">
        <v>-17.119999999999891</v>
      </c>
      <c r="E132" s="517">
        <v>-0.24071314080030959</v>
      </c>
      <c r="F132" s="516">
        <v>-528.05000000000018</v>
      </c>
      <c r="G132" s="517">
        <v>-6.9269447064394853</v>
      </c>
    </row>
    <row r="133" spans="1:9" s="57" customFormat="1" ht="15" hidden="1" customHeight="1">
      <c r="A133" s="113">
        <v>40269</v>
      </c>
      <c r="B133" s="525">
        <v>2010</v>
      </c>
      <c r="C133" s="515">
        <v>7029.95</v>
      </c>
      <c r="D133" s="516">
        <v>-65.130000000000109</v>
      </c>
      <c r="E133" s="517">
        <v>-0.91796005119040558</v>
      </c>
      <c r="F133" s="516">
        <v>-582.05000000000018</v>
      </c>
      <c r="G133" s="517">
        <v>-7.6464792433000497</v>
      </c>
    </row>
    <row r="134" spans="1:9" ht="15" hidden="1" customHeight="1">
      <c r="A134" s="113">
        <v>40299</v>
      </c>
      <c r="B134" s="525">
        <v>2010</v>
      </c>
      <c r="C134" s="515">
        <v>6905.04</v>
      </c>
      <c r="D134" s="516">
        <v>-124.90999999999985</v>
      </c>
      <c r="E134" s="517">
        <v>-1.7768262932168852</v>
      </c>
      <c r="F134" s="516">
        <v>-662.46</v>
      </c>
      <c r="G134" s="517">
        <v>-8.7540138751238885</v>
      </c>
    </row>
    <row r="135" spans="1:9" s="57" customFormat="1" ht="15" hidden="1" customHeight="1">
      <c r="A135" s="113">
        <v>40330</v>
      </c>
      <c r="B135" s="525">
        <v>2010</v>
      </c>
      <c r="C135" s="515">
        <v>6841.36</v>
      </c>
      <c r="D135" s="516">
        <v>-63.680000000000291</v>
      </c>
      <c r="E135" s="517">
        <v>-0.92222492556162194</v>
      </c>
      <c r="F135" s="516">
        <v>-625.14000000000033</v>
      </c>
      <c r="G135" s="517">
        <v>-8.3725976026250635</v>
      </c>
    </row>
    <row r="136" spans="1:9" s="57" customFormat="1" ht="15" hidden="1" customHeight="1">
      <c r="A136" s="113">
        <v>40360</v>
      </c>
      <c r="B136" s="525">
        <v>2010</v>
      </c>
      <c r="C136" s="515">
        <v>6774.72</v>
      </c>
      <c r="D136" s="516">
        <v>-66.639999999999418</v>
      </c>
      <c r="E136" s="517">
        <v>-0.97407533005132052</v>
      </c>
      <c r="F136" s="516">
        <v>-622.05999999999949</v>
      </c>
      <c r="G136" s="517">
        <v>-8.4098756485930295</v>
      </c>
    </row>
    <row r="137" spans="1:9" s="57" customFormat="1" ht="15" hidden="1" customHeight="1">
      <c r="A137" s="113">
        <v>40391</v>
      </c>
      <c r="B137" s="525">
        <v>2010</v>
      </c>
      <c r="C137" s="515">
        <v>6694.22</v>
      </c>
      <c r="D137" s="516">
        <v>-80.5</v>
      </c>
      <c r="E137" s="517">
        <v>-1.1882409900335347</v>
      </c>
      <c r="F137" s="516">
        <v>-666.19999999999982</v>
      </c>
      <c r="G137" s="517">
        <v>-9.0511139309984969</v>
      </c>
    </row>
    <row r="138" spans="1:9" s="57" customFormat="1" ht="15" hidden="1" customHeight="1">
      <c r="A138" s="113">
        <v>40422</v>
      </c>
      <c r="B138" s="525">
        <v>2010</v>
      </c>
      <c r="C138" s="515">
        <v>6587.5</v>
      </c>
      <c r="D138" s="516">
        <v>-106.72000000000025</v>
      </c>
      <c r="E138" s="517">
        <v>-1.5942111254186386</v>
      </c>
      <c r="F138" s="516">
        <v>-664.22000000000025</v>
      </c>
      <c r="G138" s="517">
        <v>-9.1594821642313775</v>
      </c>
    </row>
    <row r="139" spans="1:9" s="63" customFormat="1" ht="15" hidden="1" customHeight="1">
      <c r="A139" s="113">
        <v>40452</v>
      </c>
      <c r="B139" s="525">
        <v>2010</v>
      </c>
      <c r="C139" s="515">
        <v>6478.65</v>
      </c>
      <c r="D139" s="516">
        <v>-108.85000000000036</v>
      </c>
      <c r="E139" s="517">
        <v>-1.6523719165085424</v>
      </c>
      <c r="F139" s="516">
        <v>-779.73000000000047</v>
      </c>
      <c r="G139" s="517">
        <v>-10.742479726881214</v>
      </c>
    </row>
    <row r="140" spans="1:9" s="57" customFormat="1" ht="15" hidden="1" customHeight="1">
      <c r="A140" s="113">
        <v>40483</v>
      </c>
      <c r="B140" s="525">
        <v>2010</v>
      </c>
      <c r="C140" s="515">
        <v>6400.8</v>
      </c>
      <c r="D140" s="516">
        <v>-77.849999999999454</v>
      </c>
      <c r="E140" s="517">
        <v>-1.2016392303952159</v>
      </c>
      <c r="F140" s="516">
        <v>-844.57999999999993</v>
      </c>
      <c r="G140" s="517">
        <v>-11.656807510441141</v>
      </c>
    </row>
    <row r="141" spans="1:9" s="91" customFormat="1" ht="15" hidden="1" customHeight="1">
      <c r="A141" s="113">
        <v>40513</v>
      </c>
      <c r="B141" s="525">
        <v>2010</v>
      </c>
      <c r="C141" s="515">
        <v>6281.42</v>
      </c>
      <c r="D141" s="516">
        <v>-119.38000000000011</v>
      </c>
      <c r="E141" s="517">
        <v>-1.8650793650793673</v>
      </c>
      <c r="F141" s="516">
        <v>-925.89000000000033</v>
      </c>
      <c r="G141" s="517">
        <v>-12.846540526215747</v>
      </c>
    </row>
    <row r="142" spans="1:9" s="6" customFormat="1" ht="15" hidden="1" customHeight="1">
      <c r="A142" s="114" t="s">
        <v>169</v>
      </c>
      <c r="B142" s="526" t="s">
        <v>169</v>
      </c>
      <c r="C142" s="527"/>
      <c r="D142" s="528"/>
      <c r="E142" s="529"/>
      <c r="F142" s="528"/>
      <c r="G142" s="529"/>
      <c r="H142" s="58"/>
      <c r="I142" s="35"/>
    </row>
    <row r="143" spans="1:9" s="63" customFormat="1" ht="15" hidden="1" customHeight="1">
      <c r="A143" s="113">
        <v>40544</v>
      </c>
      <c r="B143" s="525">
        <v>2011</v>
      </c>
      <c r="C143" s="515">
        <v>6092.85</v>
      </c>
      <c r="D143" s="516">
        <v>-188.56999999999971</v>
      </c>
      <c r="E143" s="517">
        <v>-3.0020282038137793</v>
      </c>
      <c r="F143" s="516">
        <v>-1024.8799999999992</v>
      </c>
      <c r="G143" s="517">
        <v>-14.398972706185802</v>
      </c>
    </row>
    <row r="144" spans="1:9" s="63" customFormat="1" ht="14.45" hidden="1" customHeight="1">
      <c r="A144" s="113">
        <v>40575</v>
      </c>
      <c r="B144" s="525">
        <v>2011</v>
      </c>
      <c r="C144" s="515">
        <v>5994.7</v>
      </c>
      <c r="D144" s="516">
        <v>-98.150000000000546</v>
      </c>
      <c r="E144" s="517">
        <v>-1.6109045848822916</v>
      </c>
      <c r="F144" s="516">
        <v>-1117.5</v>
      </c>
      <c r="G144" s="517">
        <v>-15.712437782964486</v>
      </c>
    </row>
    <row r="145" spans="1:9" s="57" customFormat="1" ht="14.45" customHeight="1">
      <c r="A145" s="113">
        <v>40603</v>
      </c>
      <c r="B145" s="525">
        <v>2011</v>
      </c>
      <c r="C145" s="515">
        <v>5997.78</v>
      </c>
      <c r="D145" s="516">
        <v>3.0799999999999272</v>
      </c>
      <c r="E145" s="517">
        <v>5.1378717867450518E-2</v>
      </c>
      <c r="F145" s="516">
        <v>-1097.3000000000002</v>
      </c>
      <c r="G145" s="517">
        <v>-15.465646617092403</v>
      </c>
    </row>
    <row r="146" spans="1:9" s="57" customFormat="1" ht="14.45" hidden="1" customHeight="1">
      <c r="A146" s="113">
        <v>40634</v>
      </c>
      <c r="B146" s="525">
        <v>2011</v>
      </c>
      <c r="C146" s="515">
        <v>6019.42</v>
      </c>
      <c r="D146" s="516">
        <v>21.640000000000327</v>
      </c>
      <c r="E146" s="517">
        <v>0.36080016272688908</v>
      </c>
      <c r="F146" s="516">
        <v>-1010.5299999999997</v>
      </c>
      <c r="G146" s="517">
        <v>-14.374639933427687</v>
      </c>
    </row>
    <row r="147" spans="1:9" s="57" customFormat="1" ht="14.45" hidden="1" customHeight="1">
      <c r="A147" s="113">
        <v>40664</v>
      </c>
      <c r="B147" s="525">
        <v>2011</v>
      </c>
      <c r="C147" s="515">
        <v>6022.4</v>
      </c>
      <c r="D147" s="516">
        <v>2.9799999999995634</v>
      </c>
      <c r="E147" s="517">
        <v>4.9506430852133576E-2</v>
      </c>
      <c r="F147" s="516">
        <v>-882.64000000000033</v>
      </c>
      <c r="G147" s="517">
        <v>-12.782547240855962</v>
      </c>
    </row>
    <row r="148" spans="1:9" s="57" customFormat="1" ht="14.45" hidden="1" customHeight="1">
      <c r="A148" s="113">
        <v>40695</v>
      </c>
      <c r="B148" s="525">
        <v>2011</v>
      </c>
      <c r="C148" s="515">
        <v>6069.5</v>
      </c>
      <c r="D148" s="516">
        <v>47.100000000000364</v>
      </c>
      <c r="E148" s="517">
        <v>0.78208023379384883</v>
      </c>
      <c r="F148" s="516">
        <v>-771.85999999999967</v>
      </c>
      <c r="G148" s="517">
        <v>-11.282259667668413</v>
      </c>
    </row>
    <row r="149" spans="1:9" s="57" customFormat="1" ht="14.45" hidden="1" customHeight="1">
      <c r="A149" s="113">
        <v>40725</v>
      </c>
      <c r="B149" s="525">
        <v>2011</v>
      </c>
      <c r="C149" s="515">
        <v>6085.38</v>
      </c>
      <c r="D149" s="516">
        <v>15.880000000000109</v>
      </c>
      <c r="E149" s="517">
        <v>0.26163604909794458</v>
      </c>
      <c r="F149" s="516">
        <v>-689.34000000000015</v>
      </c>
      <c r="G149" s="517">
        <v>-10.175180671673516</v>
      </c>
    </row>
    <row r="150" spans="1:9" s="57" customFormat="1" ht="14.45" hidden="1" customHeight="1">
      <c r="A150" s="113">
        <v>40756</v>
      </c>
      <c r="B150" s="525">
        <v>2011</v>
      </c>
      <c r="C150" s="515">
        <v>6065.72</v>
      </c>
      <c r="D150" s="516">
        <v>-19.659999999999854</v>
      </c>
      <c r="E150" s="517">
        <v>-0.32306938925752604</v>
      </c>
      <c r="F150" s="516">
        <v>-628.5</v>
      </c>
      <c r="G150" s="517">
        <v>-9.3886965172940222</v>
      </c>
    </row>
    <row r="151" spans="1:9" s="57" customFormat="1" ht="14.45" hidden="1" customHeight="1">
      <c r="A151" s="113">
        <v>40787</v>
      </c>
      <c r="B151" s="525">
        <v>2011</v>
      </c>
      <c r="C151" s="515">
        <v>6000.86</v>
      </c>
      <c r="D151" s="516">
        <v>-64.860000000000582</v>
      </c>
      <c r="E151" s="517">
        <v>-1.0692877350092118</v>
      </c>
      <c r="F151" s="516">
        <v>-586.64000000000033</v>
      </c>
      <c r="G151" s="517">
        <v>-8.9053510436432788</v>
      </c>
    </row>
    <row r="152" spans="1:9" s="63" customFormat="1" ht="14.45" hidden="1" customHeight="1">
      <c r="A152" s="113">
        <v>40817</v>
      </c>
      <c r="B152" s="525">
        <v>2011</v>
      </c>
      <c r="C152" s="515">
        <v>5983.6</v>
      </c>
      <c r="D152" s="516">
        <v>-17.259999999999309</v>
      </c>
      <c r="E152" s="517">
        <v>-0.28762544035353699</v>
      </c>
      <c r="F152" s="516">
        <v>-495.04999999999927</v>
      </c>
      <c r="G152" s="517">
        <v>-7.6412524214149471</v>
      </c>
    </row>
    <row r="153" spans="1:9" s="57" customFormat="1" ht="14.45" hidden="1" customHeight="1">
      <c r="A153" s="113">
        <v>40848</v>
      </c>
      <c r="B153" s="525">
        <v>2011</v>
      </c>
      <c r="C153" s="515">
        <v>5939</v>
      </c>
      <c r="D153" s="516">
        <v>-44.600000000000364</v>
      </c>
      <c r="E153" s="517">
        <v>-0.74537067985828287</v>
      </c>
      <c r="F153" s="516">
        <v>-461.80000000000018</v>
      </c>
      <c r="G153" s="517">
        <v>-7.2147231596050574</v>
      </c>
    </row>
    <row r="154" spans="1:9" s="91" customFormat="1" ht="14.45" hidden="1" customHeight="1">
      <c r="A154" s="113">
        <v>40878</v>
      </c>
      <c r="B154" s="525">
        <v>2011</v>
      </c>
      <c r="C154" s="515">
        <v>5669.95</v>
      </c>
      <c r="D154" s="516">
        <v>-269.05000000000018</v>
      </c>
      <c r="E154" s="517">
        <v>-4.5302239434248293</v>
      </c>
      <c r="F154" s="516">
        <v>-611.47000000000025</v>
      </c>
      <c r="G154" s="517">
        <v>-9.734582307822123</v>
      </c>
    </row>
    <row r="155" spans="1:9" s="6" customFormat="1" ht="14.45" hidden="1" customHeight="1">
      <c r="A155" s="114" t="s">
        <v>194</v>
      </c>
      <c r="B155" s="526" t="s">
        <v>194</v>
      </c>
      <c r="C155" s="527"/>
      <c r="D155" s="528"/>
      <c r="E155" s="529"/>
      <c r="F155" s="528"/>
      <c r="G155" s="529"/>
      <c r="H155" s="58"/>
      <c r="I155" s="35"/>
    </row>
    <row r="156" spans="1:9" s="63" customFormat="1" ht="15" hidden="1" customHeight="1">
      <c r="A156" s="113">
        <v>40909</v>
      </c>
      <c r="B156" s="525">
        <v>2012</v>
      </c>
      <c r="C156" s="515">
        <v>5597.61</v>
      </c>
      <c r="D156" s="516">
        <v>-72.340000000000146</v>
      </c>
      <c r="E156" s="517">
        <v>-1.275848993377366</v>
      </c>
      <c r="F156" s="516">
        <v>-495.24000000000069</v>
      </c>
      <c r="G156" s="517">
        <v>-8.1282158595731175</v>
      </c>
    </row>
    <row r="157" spans="1:9" s="63" customFormat="1" ht="15" hidden="1" customHeight="1">
      <c r="A157" s="113">
        <v>40940</v>
      </c>
      <c r="B157" s="525">
        <v>2012</v>
      </c>
      <c r="C157" s="515">
        <v>5607.95</v>
      </c>
      <c r="D157" s="516">
        <v>10.340000000000146</v>
      </c>
      <c r="E157" s="517">
        <v>0.18472169372284952</v>
      </c>
      <c r="F157" s="516">
        <v>-386.75</v>
      </c>
      <c r="G157" s="517">
        <v>-6.4515321867649789</v>
      </c>
    </row>
    <row r="158" spans="1:9" s="80" customFormat="1" ht="15" customHeight="1">
      <c r="A158" s="113">
        <v>40969</v>
      </c>
      <c r="B158" s="525">
        <v>2012</v>
      </c>
      <c r="C158" s="515">
        <v>5630.22</v>
      </c>
      <c r="D158" s="516">
        <v>22.270000000000437</v>
      </c>
      <c r="E158" s="517">
        <v>0.39711481022477813</v>
      </c>
      <c r="F158" s="516">
        <v>-367.55999999999949</v>
      </c>
      <c r="G158" s="517">
        <v>-6.1282674589597974</v>
      </c>
    </row>
    <row r="159" spans="1:9" s="57" customFormat="1" ht="15" hidden="1" customHeight="1">
      <c r="A159" s="113">
        <v>41000</v>
      </c>
      <c r="B159" s="525">
        <v>2012</v>
      </c>
      <c r="C159" s="515">
        <v>5645.15</v>
      </c>
      <c r="D159" s="516">
        <v>14.929999999999382</v>
      </c>
      <c r="E159" s="517">
        <v>0.26517613876544033</v>
      </c>
      <c r="F159" s="516">
        <v>-374.27000000000044</v>
      </c>
      <c r="G159" s="517">
        <v>-6.2177086828963581</v>
      </c>
    </row>
    <row r="160" spans="1:9" s="57" customFormat="1" ht="15" hidden="1" customHeight="1">
      <c r="A160" s="113">
        <v>41030</v>
      </c>
      <c r="B160" s="525">
        <v>2012</v>
      </c>
      <c r="C160" s="515">
        <v>5601.36</v>
      </c>
      <c r="D160" s="516">
        <v>-43.789999999999964</v>
      </c>
      <c r="E160" s="517">
        <v>-0.77571012284882102</v>
      </c>
      <c r="F160" s="516">
        <v>-421.03999999999996</v>
      </c>
      <c r="G160" s="517">
        <v>-6.9912327311370888</v>
      </c>
    </row>
    <row r="161" spans="1:11" s="57" customFormat="1" ht="15" hidden="1" customHeight="1">
      <c r="A161" s="113">
        <v>41061</v>
      </c>
      <c r="B161" s="525">
        <v>2012</v>
      </c>
      <c r="C161" s="515">
        <v>4348.33</v>
      </c>
      <c r="D161" s="516">
        <v>-1253.0299999999997</v>
      </c>
      <c r="E161" s="517">
        <v>-22.370102974991781</v>
      </c>
      <c r="F161" s="516">
        <v>-1721.17</v>
      </c>
      <c r="G161" s="517">
        <v>-28.357690089793238</v>
      </c>
    </row>
    <row r="162" spans="1:11" s="57" customFormat="1" ht="15" hidden="1" customHeight="1">
      <c r="A162" s="113">
        <v>41091</v>
      </c>
      <c r="B162" s="525">
        <v>2012</v>
      </c>
      <c r="C162" s="515">
        <v>4199.2700000000004</v>
      </c>
      <c r="D162" s="516">
        <v>-149.05999999999949</v>
      </c>
      <c r="E162" s="517">
        <v>-3.4279826968054294</v>
      </c>
      <c r="F162" s="516">
        <v>-1886.1099999999997</v>
      </c>
      <c r="G162" s="517">
        <v>-30.994120334309443</v>
      </c>
    </row>
    <row r="163" spans="1:11" s="57" customFormat="1" ht="15" hidden="1" customHeight="1">
      <c r="A163" s="113">
        <v>41122</v>
      </c>
      <c r="B163" s="525">
        <v>2012</v>
      </c>
      <c r="C163" s="515">
        <v>5233.8100000000004</v>
      </c>
      <c r="D163" s="516">
        <v>1034.54</v>
      </c>
      <c r="E163" s="517">
        <v>24.636186765795003</v>
      </c>
      <c r="F163" s="516">
        <v>-831.90999999999985</v>
      </c>
      <c r="G163" s="517">
        <v>-13.714942331660538</v>
      </c>
    </row>
    <row r="164" spans="1:11" s="57" customFormat="1" ht="15" hidden="1" customHeight="1">
      <c r="A164" s="113">
        <v>41153</v>
      </c>
      <c r="B164" s="525">
        <v>2012</v>
      </c>
      <c r="C164" s="515">
        <v>5267.8</v>
      </c>
      <c r="D164" s="516">
        <v>33.989999999999782</v>
      </c>
      <c r="E164" s="517">
        <v>0.6494312938375657</v>
      </c>
      <c r="F164" s="516">
        <v>-733.05999999999949</v>
      </c>
      <c r="G164" s="517">
        <v>-12.21591571874697</v>
      </c>
    </row>
    <row r="165" spans="1:11" s="63" customFormat="1" ht="15" hidden="1" customHeight="1">
      <c r="A165" s="113">
        <v>41183</v>
      </c>
      <c r="B165" s="525">
        <v>2012</v>
      </c>
      <c r="C165" s="515">
        <v>5076.68</v>
      </c>
      <c r="D165" s="516">
        <v>-191.11999999999989</v>
      </c>
      <c r="E165" s="517">
        <v>-3.6280800334105265</v>
      </c>
      <c r="F165" s="516">
        <v>-906.92000000000007</v>
      </c>
      <c r="G165" s="517">
        <v>-15.15676181562938</v>
      </c>
    </row>
    <row r="166" spans="1:11" s="57" customFormat="1" ht="15" hidden="1" customHeight="1">
      <c r="A166" s="113">
        <v>41214</v>
      </c>
      <c r="B166" s="525">
        <v>2012</v>
      </c>
      <c r="C166" s="515">
        <v>4938.09</v>
      </c>
      <c r="D166" s="516">
        <v>-138.59000000000015</v>
      </c>
      <c r="E166" s="517">
        <v>-2.7299337362213123</v>
      </c>
      <c r="F166" s="516">
        <v>-1000.9099999999999</v>
      </c>
      <c r="G166" s="517">
        <v>-16.853173935005898</v>
      </c>
    </row>
    <row r="167" spans="1:11" s="91" customFormat="1" ht="15" hidden="1" customHeight="1">
      <c r="A167" s="113">
        <v>41244</v>
      </c>
      <c r="B167" s="525">
        <v>2012</v>
      </c>
      <c r="C167" s="515">
        <v>4736.82</v>
      </c>
      <c r="D167" s="516">
        <v>-201.27000000000044</v>
      </c>
      <c r="E167" s="517">
        <v>-4.0758673900232765</v>
      </c>
      <c r="F167" s="516">
        <v>-933.13000000000011</v>
      </c>
      <c r="G167" s="517">
        <v>-16.457464351537496</v>
      </c>
    </row>
    <row r="168" spans="1:11" s="6" customFormat="1" ht="15" hidden="1" customHeight="1">
      <c r="B168" s="530">
        <v>2013</v>
      </c>
      <c r="C168" s="579"/>
      <c r="D168" s="532"/>
      <c r="E168" s="533"/>
      <c r="F168" s="532"/>
      <c r="G168" s="533"/>
      <c r="H168" s="58"/>
      <c r="I168" s="35"/>
    </row>
    <row r="169" spans="1:11" s="6" customFormat="1" ht="15" hidden="1" customHeight="1">
      <c r="A169" s="113">
        <v>41275</v>
      </c>
      <c r="B169" s="525">
        <v>2013</v>
      </c>
      <c r="C169" s="515">
        <v>4513.3599999999997</v>
      </c>
      <c r="D169" s="516">
        <v>-223.46000000000004</v>
      </c>
      <c r="E169" s="517">
        <v>-4.7175109039397682</v>
      </c>
      <c r="F169" s="516">
        <v>-1084.25</v>
      </c>
      <c r="G169" s="517">
        <v>-19.369873928337284</v>
      </c>
    </row>
    <row r="170" spans="1:11" s="63" customFormat="1" ht="15" hidden="1" customHeight="1">
      <c r="A170" s="113">
        <v>41306</v>
      </c>
      <c r="B170" s="525">
        <v>2013</v>
      </c>
      <c r="C170" s="515">
        <v>4469.75</v>
      </c>
      <c r="D170" s="516">
        <v>-43.609999999999673</v>
      </c>
      <c r="E170" s="517">
        <v>-0.9662424446532043</v>
      </c>
      <c r="F170" s="516">
        <v>-1138.1999999999998</v>
      </c>
      <c r="G170" s="517">
        <v>-20.29618666357581</v>
      </c>
    </row>
    <row r="171" spans="1:11" s="80" customFormat="1" ht="15" customHeight="1">
      <c r="A171" s="113">
        <v>41334</v>
      </c>
      <c r="B171" s="525">
        <v>2013</v>
      </c>
      <c r="C171" s="515">
        <v>4212.26</v>
      </c>
      <c r="D171" s="516">
        <v>-257.48999999999978</v>
      </c>
      <c r="E171" s="517">
        <v>-5.7607248727557447</v>
      </c>
      <c r="F171" s="516">
        <v>-1417.96</v>
      </c>
      <c r="G171" s="517">
        <v>-25.184806277552212</v>
      </c>
    </row>
    <row r="172" spans="1:11" s="57" customFormat="1" ht="15" hidden="1" customHeight="1">
      <c r="A172" s="113">
        <v>41365</v>
      </c>
      <c r="B172" s="525">
        <v>2013</v>
      </c>
      <c r="C172" s="515">
        <v>3946.59</v>
      </c>
      <c r="D172" s="516">
        <v>-265.67000000000007</v>
      </c>
      <c r="E172" s="517">
        <v>-6.3070655657533052</v>
      </c>
      <c r="F172" s="516">
        <v>-1698.5599999999995</v>
      </c>
      <c r="G172" s="517">
        <v>-30.088837320531781</v>
      </c>
      <c r="K172" s="80"/>
    </row>
    <row r="173" spans="1:11" s="57" customFormat="1" ht="15" hidden="1" customHeight="1">
      <c r="A173" s="113">
        <v>41395</v>
      </c>
      <c r="B173" s="525">
        <v>2013</v>
      </c>
      <c r="C173" s="515">
        <v>3923</v>
      </c>
      <c r="D173" s="516">
        <v>-23.590000000000146</v>
      </c>
      <c r="E173" s="517">
        <v>-0.5977312059271469</v>
      </c>
      <c r="F173" s="516">
        <v>-1678.3599999999997</v>
      </c>
      <c r="G173" s="517">
        <v>-29.963437450904777</v>
      </c>
    </row>
    <row r="174" spans="1:11" s="57" customFormat="1" ht="15" hidden="1" customHeight="1">
      <c r="A174" s="113">
        <v>41426</v>
      </c>
      <c r="B174" s="525">
        <v>2013</v>
      </c>
      <c r="C174" s="515">
        <v>4114.6499999999996</v>
      </c>
      <c r="D174" s="516">
        <v>191.64999999999964</v>
      </c>
      <c r="E174" s="517">
        <v>4.885291868468002</v>
      </c>
      <c r="F174" s="516">
        <v>-233.68000000000029</v>
      </c>
      <c r="G174" s="517">
        <v>-5.3740171514121613</v>
      </c>
    </row>
    <row r="175" spans="1:11" s="57" customFormat="1" ht="15" hidden="1" customHeight="1">
      <c r="A175" s="113">
        <v>41456</v>
      </c>
      <c r="B175" s="525">
        <v>2013</v>
      </c>
      <c r="C175" s="515">
        <v>4265.43</v>
      </c>
      <c r="D175" s="516">
        <v>150.78000000000065</v>
      </c>
      <c r="E175" s="517">
        <v>3.6644672086325869</v>
      </c>
      <c r="F175" s="516">
        <v>66.159999999999854</v>
      </c>
      <c r="G175" s="517">
        <v>1.5755119342171469</v>
      </c>
    </row>
    <row r="176" spans="1:11" s="57" customFormat="1" ht="15" hidden="1" customHeight="1">
      <c r="A176" s="113">
        <v>41487</v>
      </c>
      <c r="B176" s="525">
        <v>2013</v>
      </c>
      <c r="C176" s="515">
        <v>4351.04</v>
      </c>
      <c r="D176" s="616">
        <v>85.609999999999673</v>
      </c>
      <c r="E176" s="617">
        <v>2.0070661105679761</v>
      </c>
      <c r="F176" s="616">
        <v>-882.77000000000044</v>
      </c>
      <c r="G176" s="617">
        <v>-16.86668029599852</v>
      </c>
    </row>
    <row r="177" spans="1:14" s="57" customFormat="1" ht="15" hidden="1" customHeight="1">
      <c r="A177" s="113">
        <v>41518</v>
      </c>
      <c r="B177" s="525">
        <v>2013</v>
      </c>
      <c r="C177" s="515">
        <v>4385.5200000000004</v>
      </c>
      <c r="D177" s="616">
        <v>34.480000000000473</v>
      </c>
      <c r="E177" s="617">
        <v>0.7924542178421774</v>
      </c>
      <c r="F177" s="616">
        <v>-882.27999999999975</v>
      </c>
      <c r="G177" s="617">
        <v>-16.74854778085728</v>
      </c>
    </row>
    <row r="178" spans="1:14" s="63" customFormat="1" ht="15" hidden="1" customHeight="1">
      <c r="A178" s="113">
        <v>41548</v>
      </c>
      <c r="B178" s="525">
        <v>2013</v>
      </c>
      <c r="C178" s="515">
        <v>4400.04</v>
      </c>
      <c r="D178" s="616">
        <v>14.519999999999527</v>
      </c>
      <c r="E178" s="617">
        <v>0.33108958572756819</v>
      </c>
      <c r="F178" s="616">
        <v>-676.64000000000033</v>
      </c>
      <c r="G178" s="617">
        <v>-13.328395723189175</v>
      </c>
    </row>
    <row r="179" spans="1:14" s="57" customFormat="1" ht="15" hidden="1" customHeight="1">
      <c r="A179" s="113">
        <v>41579</v>
      </c>
      <c r="B179" s="525">
        <v>2013</v>
      </c>
      <c r="C179" s="515">
        <v>4361.3999999999996</v>
      </c>
      <c r="D179" s="616">
        <v>-38.640000000000327</v>
      </c>
      <c r="E179" s="617">
        <v>-0.87817383478332545</v>
      </c>
      <c r="F179" s="616">
        <v>-576.69000000000051</v>
      </c>
      <c r="G179" s="617">
        <v>-11.678401973232582</v>
      </c>
      <c r="H179" s="63"/>
    </row>
    <row r="180" spans="1:14" s="91" customFormat="1" ht="15" hidden="1" customHeight="1">
      <c r="A180" s="113">
        <v>41609</v>
      </c>
      <c r="B180" s="525">
        <v>2013</v>
      </c>
      <c r="C180" s="515">
        <v>4357.4399999999996</v>
      </c>
      <c r="D180" s="616">
        <v>-3.9600000000000364</v>
      </c>
      <c r="E180" s="617">
        <v>-9.0796533223283404E-2</v>
      </c>
      <c r="F180" s="616">
        <v>-379.38000000000011</v>
      </c>
      <c r="G180" s="617">
        <v>-8.0091707094633051</v>
      </c>
      <c r="H180" s="63"/>
    </row>
    <row r="181" spans="1:14" s="6" customFormat="1" ht="15" hidden="1" customHeight="1">
      <c r="B181" s="526">
        <v>2014</v>
      </c>
      <c r="C181" s="527"/>
      <c r="D181" s="528"/>
      <c r="E181" s="529"/>
      <c r="F181" s="528"/>
      <c r="G181" s="529"/>
      <c r="H181" s="63"/>
      <c r="I181" s="35"/>
    </row>
    <row r="182" spans="1:14" s="6" customFormat="1" ht="15" hidden="1" customHeight="1">
      <c r="A182" s="113">
        <v>41640</v>
      </c>
      <c r="B182" s="525">
        <v>2014</v>
      </c>
      <c r="C182" s="515">
        <v>4352.42</v>
      </c>
      <c r="D182" s="616">
        <v>-5.0199999999995271</v>
      </c>
      <c r="E182" s="617">
        <v>-0.11520525813320148</v>
      </c>
      <c r="F182" s="616">
        <v>-160.9399999999996</v>
      </c>
      <c r="G182" s="617">
        <v>-3.5658578088164887</v>
      </c>
      <c r="H182" s="63"/>
    </row>
    <row r="183" spans="1:14" s="63" customFormat="1" ht="15" hidden="1" customHeight="1">
      <c r="A183" s="113">
        <v>41671</v>
      </c>
      <c r="B183" s="525">
        <v>2014</v>
      </c>
      <c r="C183" s="515">
        <v>4344.5</v>
      </c>
      <c r="D183" s="616">
        <v>-7.9200000000000728</v>
      </c>
      <c r="E183" s="617">
        <v>-0.18196773289342616</v>
      </c>
      <c r="F183" s="616">
        <v>-125.25</v>
      </c>
      <c r="G183" s="617">
        <v>-2.8021701437440498</v>
      </c>
      <c r="I183" s="6"/>
      <c r="J183" s="6"/>
      <c r="K183" s="6"/>
      <c r="L183" s="6"/>
      <c r="M183" s="6"/>
      <c r="N183" s="6"/>
    </row>
    <row r="184" spans="1:14" s="80" customFormat="1" ht="15" customHeight="1">
      <c r="A184" s="113">
        <v>41699</v>
      </c>
      <c r="B184" s="525">
        <v>2014</v>
      </c>
      <c r="C184" s="515">
        <v>4274.1400000000003</v>
      </c>
      <c r="D184" s="616">
        <v>-70.359999999999673</v>
      </c>
      <c r="E184" s="617">
        <v>-1.6195189319829524</v>
      </c>
      <c r="F184" s="616">
        <v>61.880000000000109</v>
      </c>
      <c r="G184" s="617">
        <v>1.4690451206715665</v>
      </c>
      <c r="H184" s="63"/>
      <c r="I184" s="6"/>
      <c r="J184" s="6"/>
      <c r="K184" s="6"/>
      <c r="L184" s="6"/>
      <c r="M184" s="6"/>
      <c r="N184" s="6"/>
    </row>
    <row r="185" spans="1:14" s="57" customFormat="1" ht="15" hidden="1" customHeight="1">
      <c r="A185" s="113">
        <v>41730</v>
      </c>
      <c r="B185" s="525">
        <v>2014</v>
      </c>
      <c r="C185" s="515">
        <v>4240.1499999999996</v>
      </c>
      <c r="D185" s="616">
        <v>-33.990000000000691</v>
      </c>
      <c r="E185" s="617">
        <v>-0.79524769895232339</v>
      </c>
      <c r="F185" s="616">
        <v>293.55999999999949</v>
      </c>
      <c r="G185" s="617">
        <v>7.4383201700708668</v>
      </c>
      <c r="H185" s="63"/>
      <c r="I185" s="6"/>
      <c r="J185" s="6"/>
      <c r="K185" s="6"/>
      <c r="L185" s="6"/>
      <c r="M185" s="6"/>
      <c r="N185" s="6"/>
    </row>
    <row r="186" spans="1:14" s="57" customFormat="1" ht="15" hidden="1" customHeight="1">
      <c r="A186" s="113">
        <v>41760</v>
      </c>
      <c r="B186" s="525">
        <v>2014</v>
      </c>
      <c r="C186" s="515">
        <v>4232.28</v>
      </c>
      <c r="D186" s="616">
        <v>-7.8699999999998909</v>
      </c>
      <c r="E186" s="617">
        <v>-0.18560664127448945</v>
      </c>
      <c r="F186" s="616">
        <v>309.27999999999975</v>
      </c>
      <c r="G186" s="617">
        <v>7.8837624267142417</v>
      </c>
      <c r="H186" s="63"/>
      <c r="I186" s="6"/>
      <c r="J186" s="6"/>
      <c r="K186" s="6"/>
      <c r="L186" s="6"/>
      <c r="M186" s="6"/>
      <c r="N186" s="6"/>
    </row>
    <row r="187" spans="1:14" s="57" customFormat="1" ht="15" hidden="1" customHeight="1">
      <c r="A187" s="113">
        <v>41791</v>
      </c>
      <c r="B187" s="525">
        <v>2014</v>
      </c>
      <c r="C187" s="515">
        <v>4293.66</v>
      </c>
      <c r="D187" s="616">
        <v>61.380000000000109</v>
      </c>
      <c r="E187" s="617">
        <v>1.4502821174402527</v>
      </c>
      <c r="F187" s="616">
        <v>179.01000000000022</v>
      </c>
      <c r="G187" s="617">
        <v>4.3505522948489102</v>
      </c>
      <c r="H187" s="63"/>
      <c r="I187" s="6"/>
      <c r="J187" s="6"/>
      <c r="K187" s="6"/>
      <c r="L187" s="6"/>
      <c r="M187" s="6"/>
      <c r="N187" s="6"/>
    </row>
    <row r="188" spans="1:14" s="57" customFormat="1" ht="15" hidden="1" customHeight="1">
      <c r="A188" s="113">
        <v>41821</v>
      </c>
      <c r="B188" s="525">
        <v>2014</v>
      </c>
      <c r="C188" s="515">
        <v>4262</v>
      </c>
      <c r="D188" s="616">
        <v>-31.659999999999854</v>
      </c>
      <c r="E188" s="617">
        <v>-0.73736625629415187</v>
      </c>
      <c r="F188" s="616">
        <v>-3.430000000000291</v>
      </c>
      <c r="G188" s="617">
        <v>-8.0413932475735805E-2</v>
      </c>
      <c r="H188" s="63"/>
      <c r="I188" s="6"/>
      <c r="J188" s="6"/>
      <c r="K188" s="6"/>
      <c r="L188" s="6"/>
      <c r="M188" s="6"/>
      <c r="N188" s="6"/>
    </row>
    <row r="189" spans="1:14" s="57" customFormat="1" ht="15" hidden="1" customHeight="1">
      <c r="A189" s="113">
        <v>41852</v>
      </c>
      <c r="B189" s="525">
        <v>2014</v>
      </c>
      <c r="C189" s="515">
        <v>4164.3</v>
      </c>
      <c r="D189" s="616">
        <v>-97.699999999999818</v>
      </c>
      <c r="E189" s="617">
        <v>-2.2923510089160004</v>
      </c>
      <c r="F189" s="616">
        <v>-186.73999999999978</v>
      </c>
      <c r="G189" s="617">
        <v>-16.86668029599852</v>
      </c>
      <c r="H189" s="63"/>
      <c r="I189" s="6"/>
      <c r="J189" s="6"/>
      <c r="K189" s="6"/>
      <c r="L189" s="6"/>
      <c r="M189" s="6"/>
      <c r="N189" s="6"/>
    </row>
    <row r="190" spans="1:14" s="57" customFormat="1" ht="15" hidden="1" customHeight="1">
      <c r="A190" s="113">
        <v>41883</v>
      </c>
      <c r="B190" s="525">
        <v>2014</v>
      </c>
      <c r="C190" s="515">
        <v>4137.13</v>
      </c>
      <c r="D190" s="616">
        <v>-27.170000000000073</v>
      </c>
      <c r="E190" s="617">
        <v>-0.65245059193622978</v>
      </c>
      <c r="F190" s="616">
        <v>-248.39000000000033</v>
      </c>
      <c r="G190" s="617">
        <v>-5.6638665426220882</v>
      </c>
      <c r="H190" s="63"/>
      <c r="I190" s="6"/>
      <c r="J190" s="6"/>
      <c r="K190" s="6"/>
      <c r="L190" s="6"/>
      <c r="M190" s="6"/>
      <c r="N190" s="6"/>
    </row>
    <row r="191" spans="1:14" s="63" customFormat="1" ht="15" hidden="1" customHeight="1">
      <c r="A191" s="113">
        <v>41913</v>
      </c>
      <c r="B191" s="525">
        <v>2014</v>
      </c>
      <c r="C191" s="515">
        <v>4095.13</v>
      </c>
      <c r="D191" s="616">
        <v>-42</v>
      </c>
      <c r="E191" s="617">
        <v>-1.0151965251273225</v>
      </c>
      <c r="F191" s="616">
        <v>-304.90999999999985</v>
      </c>
      <c r="G191" s="617">
        <v>-6.9297097299115507</v>
      </c>
      <c r="I191" s="6"/>
      <c r="J191" s="6"/>
      <c r="K191" s="6"/>
      <c r="L191" s="6"/>
      <c r="M191" s="6"/>
      <c r="N191" s="6"/>
    </row>
    <row r="192" spans="1:14" s="63" customFormat="1" ht="15" hidden="1" customHeight="1">
      <c r="A192" s="113">
        <v>41944</v>
      </c>
      <c r="B192" s="525">
        <v>2014</v>
      </c>
      <c r="C192" s="515">
        <v>4088.55</v>
      </c>
      <c r="D192" s="616">
        <v>-6.5799999999999272</v>
      </c>
      <c r="E192" s="617">
        <v>-0.16067865977392159</v>
      </c>
      <c r="F192" s="616">
        <v>-272.84999999999945</v>
      </c>
      <c r="G192" s="617">
        <v>-6.2560187095886448</v>
      </c>
      <c r="I192" s="6"/>
      <c r="J192" s="6"/>
      <c r="K192" s="6"/>
      <c r="L192" s="6"/>
      <c r="M192" s="6"/>
      <c r="N192" s="6"/>
    </row>
    <row r="193" spans="1:14" s="91" customFormat="1" ht="15" hidden="1" customHeight="1">
      <c r="A193" s="113">
        <v>41974</v>
      </c>
      <c r="B193" s="525">
        <v>2014</v>
      </c>
      <c r="C193" s="515">
        <v>4050.31</v>
      </c>
      <c r="D193" s="616">
        <v>-38.240000000000236</v>
      </c>
      <c r="E193" s="617">
        <v>-0.935294908953054</v>
      </c>
      <c r="F193" s="616">
        <v>-307.12999999999965</v>
      </c>
      <c r="G193" s="617">
        <v>-7.048404567819631</v>
      </c>
      <c r="H193" s="63"/>
      <c r="I193" s="6"/>
      <c r="J193" s="6"/>
      <c r="K193" s="6"/>
      <c r="L193" s="6"/>
      <c r="M193" s="6"/>
      <c r="N193" s="6"/>
    </row>
    <row r="194" spans="1:14" s="6" customFormat="1" ht="19.149999999999999" hidden="1" customHeight="1">
      <c r="B194" s="526">
        <v>2015</v>
      </c>
      <c r="C194" s="527"/>
      <c r="D194" s="528"/>
      <c r="E194" s="529"/>
      <c r="F194" s="528"/>
      <c r="G194" s="529"/>
      <c r="H194" s="63"/>
      <c r="I194" s="35"/>
    </row>
    <row r="195" spans="1:14" s="6" customFormat="1" ht="15" hidden="1" customHeight="1">
      <c r="A195" s="113">
        <v>42005</v>
      </c>
      <c r="B195" s="525">
        <v>2015</v>
      </c>
      <c r="C195" s="515">
        <v>3950.65</v>
      </c>
      <c r="D195" s="616">
        <v>-99.659999999999854</v>
      </c>
      <c r="E195" s="617">
        <v>-2.4605524021618095</v>
      </c>
      <c r="F195" s="616">
        <v>-401.77</v>
      </c>
      <c r="G195" s="617">
        <v>-9.2309565712867681</v>
      </c>
      <c r="H195" s="63"/>
    </row>
    <row r="196" spans="1:14" s="63" customFormat="1" ht="15" hidden="1" customHeight="1">
      <c r="A196" s="113">
        <v>42037</v>
      </c>
      <c r="B196" s="525">
        <v>2015</v>
      </c>
      <c r="C196" s="515">
        <v>3970.2</v>
      </c>
      <c r="D196" s="616">
        <v>19.549999999999727</v>
      </c>
      <c r="E196" s="617">
        <v>0.49485527697972032</v>
      </c>
      <c r="F196" s="616">
        <v>-374.30000000000018</v>
      </c>
      <c r="G196" s="617">
        <v>-8.6154908505006347</v>
      </c>
      <c r="I196" s="6"/>
      <c r="J196" s="6"/>
      <c r="K196" s="6"/>
      <c r="L196" s="6"/>
      <c r="M196" s="6"/>
      <c r="N196" s="6"/>
    </row>
    <row r="197" spans="1:14" s="80" customFormat="1" ht="15" customHeight="1">
      <c r="A197" s="113">
        <v>42069</v>
      </c>
      <c r="B197" s="525">
        <v>2015</v>
      </c>
      <c r="C197" s="515">
        <v>3904.4</v>
      </c>
      <c r="D197" s="616">
        <v>-65.799999999999727</v>
      </c>
      <c r="E197" s="617">
        <v>-1.6573472369150011</v>
      </c>
      <c r="F197" s="616">
        <v>-369.74000000000024</v>
      </c>
      <c r="G197" s="617">
        <v>-8.6506291324102733</v>
      </c>
      <c r="H197" s="63"/>
      <c r="I197" s="6"/>
      <c r="J197" s="6"/>
      <c r="K197" s="6"/>
      <c r="L197" s="6"/>
      <c r="M197" s="6"/>
      <c r="N197" s="6"/>
    </row>
    <row r="198" spans="1:14" s="57" customFormat="1" ht="15" hidden="1" customHeight="1">
      <c r="A198" s="113">
        <v>42101</v>
      </c>
      <c r="B198" s="525">
        <v>2015</v>
      </c>
      <c r="C198" s="515">
        <v>3858.85</v>
      </c>
      <c r="D198" s="616">
        <v>-45.550000000000182</v>
      </c>
      <c r="E198" s="617">
        <v>-1.1666325171601244</v>
      </c>
      <c r="F198" s="616">
        <v>-381.29999999999973</v>
      </c>
      <c r="G198" s="617">
        <v>-8.9926063936417364</v>
      </c>
      <c r="H198" s="63"/>
      <c r="I198" s="6"/>
      <c r="J198" s="6"/>
      <c r="K198" s="6"/>
      <c r="L198" s="6"/>
      <c r="M198" s="6"/>
      <c r="N198" s="6"/>
    </row>
    <row r="199" spans="1:14" s="57" customFormat="1" ht="15" hidden="1" customHeight="1">
      <c r="A199" s="113">
        <v>42133</v>
      </c>
      <c r="B199" s="525">
        <v>2015</v>
      </c>
      <c r="C199" s="515">
        <v>3829.7</v>
      </c>
      <c r="D199" s="616">
        <v>-29.150000000000091</v>
      </c>
      <c r="E199" s="617">
        <v>-0.75540640346217458</v>
      </c>
      <c r="F199" s="616">
        <v>-402.57999999999993</v>
      </c>
      <c r="G199" s="617">
        <v>-9.5121305773720053</v>
      </c>
      <c r="H199" s="63"/>
      <c r="I199" s="6"/>
      <c r="J199" s="6"/>
      <c r="K199" s="6"/>
      <c r="L199" s="6"/>
      <c r="M199" s="6"/>
      <c r="N199" s="6"/>
    </row>
    <row r="200" spans="1:14" s="57" customFormat="1" ht="15" hidden="1" customHeight="1">
      <c r="A200" s="113">
        <v>42165</v>
      </c>
      <c r="B200" s="525">
        <v>2015</v>
      </c>
      <c r="C200" s="515">
        <v>3753.09</v>
      </c>
      <c r="D200" s="616">
        <v>-76.609999999999673</v>
      </c>
      <c r="E200" s="617">
        <v>-2.0004177872940403</v>
      </c>
      <c r="F200" s="616">
        <v>-540.56999999999971</v>
      </c>
      <c r="G200" s="617">
        <v>-12.589958217464812</v>
      </c>
      <c r="H200" s="63"/>
      <c r="I200" s="6"/>
      <c r="J200" s="6"/>
      <c r="K200" s="6"/>
      <c r="L200" s="6"/>
      <c r="M200" s="6"/>
      <c r="N200" s="6"/>
    </row>
    <row r="201" spans="1:14" s="57" customFormat="1" ht="15" hidden="1" customHeight="1">
      <c r="A201" s="113">
        <v>42197</v>
      </c>
      <c r="B201" s="525">
        <v>2015</v>
      </c>
      <c r="C201" s="515">
        <v>3769.04</v>
      </c>
      <c r="D201" s="616">
        <v>15.949999999999818</v>
      </c>
      <c r="E201" s="617">
        <v>0.42498314722001851</v>
      </c>
      <c r="F201" s="616">
        <v>-492.96000000000004</v>
      </c>
      <c r="G201" s="617">
        <v>-11.566400750821217</v>
      </c>
      <c r="H201" s="63"/>
      <c r="I201" s="6"/>
      <c r="J201" s="6"/>
      <c r="K201" s="6"/>
      <c r="L201" s="6"/>
      <c r="M201" s="6"/>
      <c r="N201" s="6"/>
    </row>
    <row r="202" spans="1:14" s="57" customFormat="1" ht="15" hidden="1" customHeight="1">
      <c r="A202" s="113">
        <v>42229</v>
      </c>
      <c r="B202" s="525">
        <v>2015</v>
      </c>
      <c r="C202" s="515">
        <v>3792.71</v>
      </c>
      <c r="D202" s="616">
        <v>23.670000000000073</v>
      </c>
      <c r="E202" s="617">
        <v>0.62801137690233588</v>
      </c>
      <c r="F202" s="616">
        <v>-371.59000000000015</v>
      </c>
      <c r="G202" s="617">
        <v>-8.9232283937276407</v>
      </c>
      <c r="H202" s="63"/>
      <c r="I202" s="6"/>
      <c r="J202" s="6"/>
      <c r="K202" s="6"/>
      <c r="L202" s="6"/>
      <c r="M202" s="6"/>
      <c r="N202" s="6"/>
    </row>
    <row r="203" spans="1:14" s="57" customFormat="1" ht="15" hidden="1" customHeight="1">
      <c r="A203" s="113">
        <v>42261</v>
      </c>
      <c r="B203" s="525">
        <v>2015</v>
      </c>
      <c r="C203" s="515">
        <v>3767.54</v>
      </c>
      <c r="D203" s="616">
        <v>-25.170000000000073</v>
      </c>
      <c r="E203" s="617">
        <v>-0.66364156500233662</v>
      </c>
      <c r="F203" s="616">
        <v>-369.59000000000015</v>
      </c>
      <c r="G203" s="617">
        <v>-8.9334877076620813</v>
      </c>
      <c r="H203" s="63"/>
      <c r="I203" s="6"/>
      <c r="J203" s="6"/>
      <c r="K203" s="6"/>
      <c r="L203" s="6"/>
      <c r="M203" s="6"/>
      <c r="N203" s="6"/>
    </row>
    <row r="204" spans="1:14" s="63" customFormat="1" ht="15" hidden="1" customHeight="1">
      <c r="A204" s="113">
        <v>42293</v>
      </c>
      <c r="B204" s="525">
        <v>2015</v>
      </c>
      <c r="C204" s="515">
        <v>3683.52</v>
      </c>
      <c r="D204" s="616">
        <v>-84.019999999999982</v>
      </c>
      <c r="E204" s="617">
        <v>-2.2301024010362198</v>
      </c>
      <c r="F204" s="616">
        <v>-411.61000000000013</v>
      </c>
      <c r="G204" s="617">
        <v>-10.051207165584486</v>
      </c>
      <c r="I204" s="6"/>
      <c r="J204" s="6"/>
      <c r="K204" s="6"/>
      <c r="L204" s="6"/>
      <c r="M204" s="6"/>
      <c r="N204" s="6"/>
    </row>
    <row r="205" spans="1:14" s="63" customFormat="1" ht="15" hidden="1" customHeight="1">
      <c r="A205" s="113">
        <v>42325</v>
      </c>
      <c r="B205" s="525">
        <v>2015</v>
      </c>
      <c r="C205" s="515">
        <v>3664.9</v>
      </c>
      <c r="D205" s="616">
        <v>-18.619999999999891</v>
      </c>
      <c r="E205" s="617">
        <v>-0.50549474415775819</v>
      </c>
      <c r="F205" s="616">
        <v>-423.65000000000009</v>
      </c>
      <c r="G205" s="617">
        <v>-10.361864230595202</v>
      </c>
      <c r="I205" s="6"/>
      <c r="J205" s="6"/>
      <c r="K205" s="6"/>
      <c r="L205" s="6"/>
      <c r="M205" s="6"/>
      <c r="N205" s="6"/>
    </row>
    <row r="206" spans="1:14" s="91" customFormat="1" ht="15" hidden="1" customHeight="1">
      <c r="A206" s="113">
        <v>42357</v>
      </c>
      <c r="B206" s="525">
        <v>2015</v>
      </c>
      <c r="C206" s="515">
        <v>3626.36</v>
      </c>
      <c r="D206" s="616">
        <v>-38.539999999999964</v>
      </c>
      <c r="E206" s="617">
        <v>-1.0515975879287254</v>
      </c>
      <c r="F206" s="616">
        <v>-423.94999999999982</v>
      </c>
      <c r="G206" s="617">
        <v>-10.467100049132043</v>
      </c>
      <c r="H206" s="63"/>
      <c r="I206" s="6"/>
      <c r="J206" s="6"/>
      <c r="K206" s="6"/>
      <c r="L206" s="6"/>
      <c r="M206" s="6"/>
      <c r="N206" s="6"/>
    </row>
    <row r="207" spans="1:14" s="6" customFormat="1" ht="15" hidden="1" customHeight="1">
      <c r="B207" s="525">
        <v>2015.1428571428601</v>
      </c>
      <c r="C207" s="527"/>
      <c r="D207" s="528"/>
      <c r="E207" s="529"/>
      <c r="F207" s="528"/>
      <c r="G207" s="529"/>
      <c r="H207" s="63"/>
      <c r="I207" s="35"/>
    </row>
    <row r="208" spans="1:14" s="6" customFormat="1" ht="15" hidden="1" customHeight="1">
      <c r="A208" s="113">
        <v>42370</v>
      </c>
      <c r="B208" s="525">
        <v>2016</v>
      </c>
      <c r="C208" s="515">
        <v>3547.73</v>
      </c>
      <c r="D208" s="616">
        <v>-78.630000000000109</v>
      </c>
      <c r="E208" s="617">
        <v>-2.1682899656956351</v>
      </c>
      <c r="F208" s="616">
        <v>-402.92000000000007</v>
      </c>
      <c r="G208" s="617">
        <v>-10.198828040955291</v>
      </c>
      <c r="H208" s="63"/>
    </row>
    <row r="209" spans="1:14" s="63" customFormat="1" ht="15" hidden="1" customHeight="1">
      <c r="A209" s="113">
        <v>42402</v>
      </c>
      <c r="B209" s="525">
        <v>2016</v>
      </c>
      <c r="C209" s="515">
        <v>3552.9</v>
      </c>
      <c r="D209" s="616">
        <v>5.1700000000000728</v>
      </c>
      <c r="E209" s="617">
        <v>0.14572698598823308</v>
      </c>
      <c r="F209" s="616">
        <v>-417.29999999999973</v>
      </c>
      <c r="G209" s="617">
        <v>-10.510805500982315</v>
      </c>
      <c r="I209" s="6"/>
      <c r="J209" s="6"/>
      <c r="K209" s="6"/>
      <c r="L209" s="6"/>
      <c r="M209" s="6"/>
      <c r="N209" s="6"/>
    </row>
    <row r="210" spans="1:14" s="80" customFormat="1" ht="15" customHeight="1">
      <c r="A210" s="113">
        <v>42434</v>
      </c>
      <c r="B210" s="525">
        <v>2016</v>
      </c>
      <c r="C210" s="515">
        <v>3472.85</v>
      </c>
      <c r="D210" s="616">
        <v>-80.050000000000182</v>
      </c>
      <c r="E210" s="617">
        <v>-2.2530890258661884</v>
      </c>
      <c r="F210" s="616">
        <v>-431.55000000000018</v>
      </c>
      <c r="G210" s="617">
        <v>-11.052914660383166</v>
      </c>
      <c r="H210" s="63"/>
      <c r="I210" s="6"/>
      <c r="J210" s="6"/>
      <c r="K210" s="6"/>
      <c r="L210" s="6"/>
      <c r="M210" s="6"/>
      <c r="N210" s="6"/>
    </row>
    <row r="211" spans="1:14" s="57" customFormat="1" ht="15" hidden="1" customHeight="1">
      <c r="A211" s="113">
        <v>42466</v>
      </c>
      <c r="B211" s="526">
        <v>2016</v>
      </c>
      <c r="C211" s="515">
        <v>3340.04</v>
      </c>
      <c r="D211" s="616">
        <v>-132.80999999999995</v>
      </c>
      <c r="E211" s="617">
        <v>-3.8242365780266994</v>
      </c>
      <c r="F211" s="616">
        <v>-518.80999999999995</v>
      </c>
      <c r="G211" s="617">
        <v>-13.444679114243883</v>
      </c>
      <c r="H211" s="63"/>
      <c r="I211" s="6"/>
      <c r="J211" s="6"/>
      <c r="K211" s="6"/>
      <c r="L211" s="6"/>
      <c r="M211" s="6"/>
      <c r="N211" s="6"/>
    </row>
    <row r="212" spans="1:14" s="57" customFormat="1" ht="15" hidden="1" customHeight="1">
      <c r="A212" s="113">
        <v>42498</v>
      </c>
      <c r="B212" s="526">
        <v>2016</v>
      </c>
      <c r="C212" s="515">
        <v>3285.4</v>
      </c>
      <c r="D212" s="616">
        <v>-54.639999999999873</v>
      </c>
      <c r="E212" s="617">
        <v>-1.6359085519933814</v>
      </c>
      <c r="F212" s="616">
        <v>-544.29999999999973</v>
      </c>
      <c r="G212" s="617">
        <v>-14.212601509256601</v>
      </c>
      <c r="H212" s="63"/>
      <c r="I212" s="6"/>
      <c r="J212" s="6"/>
      <c r="K212" s="6"/>
      <c r="L212" s="6"/>
      <c r="M212" s="6"/>
      <c r="N212" s="6"/>
    </row>
    <row r="213" spans="1:14" s="57" customFormat="1" ht="15" hidden="1" customHeight="1">
      <c r="A213" s="113">
        <v>42530</v>
      </c>
      <c r="B213" s="526">
        <v>2016</v>
      </c>
      <c r="C213" s="515">
        <v>3216.68</v>
      </c>
      <c r="D213" s="616">
        <v>-68.720000000000255</v>
      </c>
      <c r="E213" s="617">
        <v>-2.0916783344493837</v>
      </c>
      <c r="F213" s="616">
        <v>-536.41000000000031</v>
      </c>
      <c r="G213" s="617">
        <v>-14.292489655190792</v>
      </c>
      <c r="H213" s="63"/>
      <c r="I213" s="6"/>
      <c r="J213" s="6"/>
      <c r="K213" s="6"/>
      <c r="L213" s="6"/>
      <c r="M213" s="6"/>
      <c r="N213" s="6"/>
    </row>
    <row r="214" spans="1:14" s="57" customFormat="1" ht="15" hidden="1" customHeight="1">
      <c r="A214" s="113">
        <v>42562</v>
      </c>
      <c r="B214" s="526">
        <v>2016</v>
      </c>
      <c r="C214" s="515">
        <v>3102.38</v>
      </c>
      <c r="D214" s="616">
        <v>-114.29999999999973</v>
      </c>
      <c r="E214" s="617">
        <v>-3.5533531467226993</v>
      </c>
      <c r="F214" s="616">
        <v>-666.65999999999985</v>
      </c>
      <c r="G214" s="617">
        <v>-17.687793178103703</v>
      </c>
      <c r="H214" s="63"/>
      <c r="I214" s="6"/>
      <c r="J214" s="6"/>
      <c r="K214" s="6"/>
      <c r="L214" s="6"/>
      <c r="M214" s="6"/>
      <c r="N214" s="6"/>
    </row>
    <row r="215" spans="1:14" s="57" customFormat="1" ht="15" hidden="1" customHeight="1">
      <c r="A215" s="113">
        <v>42594</v>
      </c>
      <c r="B215" s="526">
        <v>2016</v>
      </c>
      <c r="C215" s="515">
        <v>2898.68</v>
      </c>
      <c r="D215" s="616">
        <v>-203.70000000000027</v>
      </c>
      <c r="E215" s="617">
        <v>-6.565926804582304</v>
      </c>
      <c r="F215" s="616">
        <v>-894.0300000000002</v>
      </c>
      <c r="G215" s="617">
        <v>-23.572326911364172</v>
      </c>
      <c r="H215" s="63"/>
      <c r="I215" s="6"/>
      <c r="J215" s="6"/>
      <c r="K215" s="6"/>
      <c r="L215" s="6"/>
      <c r="M215" s="6"/>
      <c r="N215" s="6"/>
    </row>
    <row r="216" spans="1:14" s="57" customFormat="1" ht="15" hidden="1" customHeight="1">
      <c r="A216" s="113">
        <v>42626</v>
      </c>
      <c r="B216" s="526">
        <v>2016</v>
      </c>
      <c r="C216" s="515">
        <v>2828.4</v>
      </c>
      <c r="D216" s="616">
        <v>-70.279999999999745</v>
      </c>
      <c r="E216" s="617">
        <v>-2.4245518649868103</v>
      </c>
      <c r="F216" s="616">
        <v>-939.13999999999987</v>
      </c>
      <c r="G216" s="617">
        <v>-24.927140786826413</v>
      </c>
      <c r="H216" s="63"/>
      <c r="I216" s="6"/>
      <c r="J216" s="6"/>
      <c r="K216" s="6"/>
      <c r="L216" s="6"/>
      <c r="M216" s="6"/>
      <c r="N216" s="6"/>
    </row>
    <row r="217" spans="1:14" s="63" customFormat="1" ht="15" hidden="1" customHeight="1">
      <c r="A217" s="113">
        <v>42658</v>
      </c>
      <c r="B217" s="526">
        <v>2016</v>
      </c>
      <c r="C217" s="515">
        <v>2792.3</v>
      </c>
      <c r="D217" s="616">
        <v>-36.099999999999909</v>
      </c>
      <c r="E217" s="617">
        <v>-1.2763399802008166</v>
      </c>
      <c r="F217" s="616">
        <v>-891.2199999999998</v>
      </c>
      <c r="G217" s="617">
        <v>-24.194791938146125</v>
      </c>
      <c r="I217" s="6"/>
      <c r="J217" s="6"/>
      <c r="K217" s="6"/>
      <c r="L217" s="6"/>
      <c r="M217" s="6"/>
      <c r="N217" s="6"/>
    </row>
    <row r="218" spans="1:14" s="63" customFormat="1" ht="15" hidden="1" customHeight="1">
      <c r="A218" s="113">
        <v>42690</v>
      </c>
      <c r="B218" s="526">
        <v>2016</v>
      </c>
      <c r="C218" s="515">
        <v>2752.38</v>
      </c>
      <c r="D218" s="616">
        <v>-39.920000000000073</v>
      </c>
      <c r="E218" s="617">
        <v>-1.4296458116964601</v>
      </c>
      <c r="F218" s="616">
        <v>-912.52</v>
      </c>
      <c r="G218" s="617">
        <v>-24.898905836448478</v>
      </c>
      <c r="I218" s="6"/>
      <c r="J218" s="6"/>
      <c r="K218" s="6"/>
      <c r="L218" s="6"/>
      <c r="M218" s="6"/>
      <c r="N218" s="6"/>
    </row>
    <row r="219" spans="1:14" s="91" customFormat="1" ht="15" hidden="1" customHeight="1">
      <c r="A219" s="113">
        <v>42722</v>
      </c>
      <c r="B219" s="526">
        <v>2016</v>
      </c>
      <c r="C219" s="515">
        <v>2716.6</v>
      </c>
      <c r="D219" s="616">
        <v>-35.7800000000002</v>
      </c>
      <c r="E219" s="617">
        <v>-1.2999658477390597</v>
      </c>
      <c r="F219" s="616">
        <v>-909.76000000000022</v>
      </c>
      <c r="G219" s="617">
        <v>-25.087415479985438</v>
      </c>
      <c r="H219" s="63"/>
      <c r="I219" s="6"/>
      <c r="J219" s="6"/>
      <c r="K219" s="6"/>
      <c r="L219" s="6"/>
      <c r="M219" s="6"/>
      <c r="N219" s="6"/>
    </row>
    <row r="220" spans="1:14" s="6" customFormat="1" ht="20.85" hidden="1" customHeight="1">
      <c r="B220" s="530">
        <v>2017</v>
      </c>
      <c r="C220" s="579"/>
      <c r="D220" s="532"/>
      <c r="E220" s="533"/>
      <c r="F220" s="532"/>
      <c r="G220" s="533"/>
      <c r="H220" s="63"/>
      <c r="I220" s="35"/>
    </row>
    <row r="221" spans="1:14" s="6" customFormat="1" ht="15" hidden="1" customHeight="1">
      <c r="A221" s="113">
        <v>42736</v>
      </c>
      <c r="B221" s="525">
        <v>2017</v>
      </c>
      <c r="C221" s="515">
        <v>2595.33</v>
      </c>
      <c r="D221" s="616">
        <v>-121.26999999999998</v>
      </c>
      <c r="E221" s="617">
        <v>-4.4640359272620174</v>
      </c>
      <c r="F221" s="616">
        <v>-952.40000000000009</v>
      </c>
      <c r="G221" s="617">
        <v>-26.845334904290922</v>
      </c>
      <c r="H221" s="63"/>
    </row>
    <row r="222" spans="1:14" s="63" customFormat="1" ht="15" hidden="1" customHeight="1">
      <c r="A222" s="113">
        <v>42768</v>
      </c>
      <c r="B222" s="525">
        <v>2017</v>
      </c>
      <c r="C222" s="515">
        <v>2617.6</v>
      </c>
      <c r="D222" s="616">
        <v>22.269999999999982</v>
      </c>
      <c r="E222" s="617">
        <v>0.85807970470035855</v>
      </c>
      <c r="F222" s="616">
        <v>-935.30000000000018</v>
      </c>
      <c r="G222" s="617">
        <v>-26.324973964930066</v>
      </c>
      <c r="I222" s="6"/>
      <c r="J222" s="6"/>
      <c r="K222" s="6"/>
      <c r="L222" s="6"/>
      <c r="M222" s="6"/>
      <c r="N222" s="6"/>
    </row>
    <row r="223" spans="1:14" s="80" customFormat="1" ht="15" customHeight="1">
      <c r="A223" s="113">
        <v>42800</v>
      </c>
      <c r="B223" s="525">
        <v>2017</v>
      </c>
      <c r="C223" s="515">
        <v>2650.3</v>
      </c>
      <c r="D223" s="616">
        <v>32.700000000000273</v>
      </c>
      <c r="E223" s="617">
        <v>1.2492359413203076</v>
      </c>
      <c r="F223" s="616">
        <v>-822.54999999999973</v>
      </c>
      <c r="G223" s="617">
        <v>-23.685157723483584</v>
      </c>
      <c r="I223" s="6"/>
      <c r="J223" s="6"/>
      <c r="K223" s="6"/>
      <c r="L223" s="6"/>
      <c r="M223" s="6"/>
      <c r="N223" s="6"/>
    </row>
    <row r="224" spans="1:14" s="57" customFormat="1" ht="15" customHeight="1">
      <c r="A224" s="113">
        <v>42832</v>
      </c>
      <c r="B224" s="525">
        <v>2017</v>
      </c>
      <c r="C224" s="515">
        <v>2645.22</v>
      </c>
      <c r="D224" s="616">
        <v>-5.080000000000382</v>
      </c>
      <c r="E224" s="617">
        <v>-0.19167641399087643</v>
      </c>
      <c r="F224" s="616">
        <v>-694.82000000000016</v>
      </c>
      <c r="G224" s="617">
        <v>-20.802744877306864</v>
      </c>
      <c r="I224" s="6"/>
      <c r="J224" s="6"/>
      <c r="K224" s="6"/>
      <c r="L224" s="6"/>
      <c r="M224" s="6"/>
      <c r="N224" s="6"/>
    </row>
    <row r="225" spans="1:14" s="57" customFormat="1" ht="15" hidden="1" customHeight="1">
      <c r="A225" s="113">
        <v>42864</v>
      </c>
      <c r="B225" s="526">
        <v>2017</v>
      </c>
      <c r="C225" s="536">
        <v>2663.63</v>
      </c>
      <c r="D225" s="537">
        <v>18.410000000000309</v>
      </c>
      <c r="E225" s="538">
        <v>0.69597235768669918</v>
      </c>
      <c r="F225" s="537">
        <v>-621.77</v>
      </c>
      <c r="G225" s="538">
        <v>-18.925245023437014</v>
      </c>
      <c r="I225" s="6"/>
      <c r="J225" s="6"/>
      <c r="K225" s="6"/>
      <c r="L225" s="6"/>
      <c r="M225" s="6"/>
      <c r="N225" s="6"/>
    </row>
    <row r="226" spans="1:14" s="57" customFormat="1" ht="15" hidden="1" customHeight="1">
      <c r="A226" s="113">
        <v>42896</v>
      </c>
      <c r="B226" s="526">
        <v>2017</v>
      </c>
      <c r="C226" s="536">
        <v>2654.04</v>
      </c>
      <c r="D226" s="537">
        <v>-9.5900000000001455</v>
      </c>
      <c r="E226" s="538">
        <v>-0.36003498984469218</v>
      </c>
      <c r="F226" s="537">
        <v>-562.63999999999987</v>
      </c>
      <c r="G226" s="538">
        <v>-17.491326460822947</v>
      </c>
      <c r="I226" s="6"/>
      <c r="J226" s="6"/>
      <c r="K226" s="6"/>
      <c r="L226" s="6"/>
      <c r="M226" s="6"/>
      <c r="N226" s="6"/>
    </row>
    <row r="227" spans="1:14" s="57" customFormat="1" ht="15" hidden="1" customHeight="1">
      <c r="A227" s="113">
        <v>42928</v>
      </c>
      <c r="B227" s="526">
        <v>2017</v>
      </c>
      <c r="C227" s="536">
        <v>2658.04</v>
      </c>
      <c r="D227" s="537">
        <v>4</v>
      </c>
      <c r="E227" s="538">
        <v>0.15071362903347563</v>
      </c>
      <c r="F227" s="537">
        <v>-444.34000000000015</v>
      </c>
      <c r="G227" s="538">
        <v>-14.322552363024528</v>
      </c>
      <c r="I227" s="6"/>
      <c r="J227" s="6"/>
      <c r="K227" s="6"/>
      <c r="L227" s="6"/>
      <c r="M227" s="6"/>
      <c r="N227" s="6"/>
    </row>
    <row r="228" spans="1:14" s="57" customFormat="1" ht="15" hidden="1" customHeight="1">
      <c r="A228" s="113">
        <v>42960</v>
      </c>
      <c r="B228" s="526">
        <v>2017</v>
      </c>
      <c r="C228" s="536">
        <v>2614.59</v>
      </c>
      <c r="D228" s="537">
        <v>-43.449999999999818</v>
      </c>
      <c r="E228" s="538">
        <v>-1.6346631352425049</v>
      </c>
      <c r="F228" s="537">
        <v>-284.08999999999969</v>
      </c>
      <c r="G228" s="538">
        <v>-9.8006678902120825</v>
      </c>
      <c r="I228" s="6"/>
      <c r="J228" s="6"/>
      <c r="K228" s="6"/>
      <c r="L228" s="6"/>
      <c r="M228" s="6"/>
      <c r="N228" s="6"/>
    </row>
    <row r="229" spans="1:14" s="57" customFormat="1" ht="15" hidden="1" customHeight="1">
      <c r="A229" s="113">
        <v>42992</v>
      </c>
      <c r="B229" s="526">
        <v>2017</v>
      </c>
      <c r="C229" s="536">
        <v>2525.38</v>
      </c>
      <c r="D229" s="537">
        <v>-89.210000000000036</v>
      </c>
      <c r="E229" s="538">
        <v>-3.4120072363162137</v>
      </c>
      <c r="F229" s="537">
        <v>-303.02</v>
      </c>
      <c r="G229" s="538">
        <v>-10.713477584500069</v>
      </c>
      <c r="I229" s="6"/>
      <c r="J229" s="6"/>
      <c r="K229" s="6"/>
      <c r="L229" s="6"/>
      <c r="M229" s="6"/>
      <c r="N229" s="6"/>
    </row>
    <row r="230" spans="1:14" s="63" customFormat="1" ht="15" hidden="1" customHeight="1">
      <c r="A230" s="113">
        <v>43024</v>
      </c>
      <c r="B230" s="526">
        <v>2017</v>
      </c>
      <c r="C230" s="536">
        <v>2479.19</v>
      </c>
      <c r="D230" s="537">
        <v>-46.190000000000055</v>
      </c>
      <c r="E230" s="538">
        <v>-1.829031670481271</v>
      </c>
      <c r="F230" s="537">
        <v>-313.11000000000013</v>
      </c>
      <c r="G230" s="538">
        <v>-11.213336675858613</v>
      </c>
      <c r="H230" s="57"/>
      <c r="I230" s="6"/>
      <c r="J230" s="6"/>
      <c r="K230" s="6"/>
      <c r="L230" s="6"/>
      <c r="M230" s="6"/>
      <c r="N230" s="6"/>
    </row>
    <row r="231" spans="1:14" s="63" customFormat="1" ht="15" hidden="1" customHeight="1">
      <c r="A231" s="113">
        <v>43056</v>
      </c>
      <c r="B231" s="526">
        <v>2017</v>
      </c>
      <c r="C231" s="536">
        <v>2424.42</v>
      </c>
      <c r="D231" s="537">
        <v>-54.769999999999982</v>
      </c>
      <c r="E231" s="538">
        <v>-2.2091892916638045</v>
      </c>
      <c r="F231" s="537">
        <v>-327.96000000000004</v>
      </c>
      <c r="G231" s="538">
        <v>-11.915505853116215</v>
      </c>
      <c r="H231" s="57"/>
      <c r="I231" s="6"/>
      <c r="J231" s="6"/>
      <c r="K231" s="6"/>
      <c r="L231" s="6"/>
      <c r="M231" s="6"/>
      <c r="N231" s="6"/>
    </row>
    <row r="232" spans="1:14" s="91" customFormat="1" ht="15" hidden="1" customHeight="1">
      <c r="A232" s="113">
        <v>43088</v>
      </c>
      <c r="B232" s="526">
        <v>2017</v>
      </c>
      <c r="C232" s="534">
        <v>2423.33</v>
      </c>
      <c r="D232" s="618">
        <v>-1.0900000000001455</v>
      </c>
      <c r="E232" s="619">
        <v>-4.4959206738113267E-2</v>
      </c>
      <c r="F232" s="618">
        <v>-293.27</v>
      </c>
      <c r="G232" s="619">
        <v>-10.795479643672238</v>
      </c>
      <c r="H232" s="63"/>
      <c r="I232" s="6"/>
      <c r="J232" s="6"/>
      <c r="K232" s="6"/>
      <c r="L232" s="6"/>
      <c r="M232" s="6"/>
      <c r="N232" s="6"/>
    </row>
    <row r="233" spans="1:14" s="6" customFormat="1" ht="19.149999999999999" customHeight="1">
      <c r="B233" s="530">
        <v>2018</v>
      </c>
      <c r="C233" s="579"/>
      <c r="D233" s="532"/>
      <c r="E233" s="533"/>
      <c r="F233" s="532"/>
      <c r="G233" s="533"/>
      <c r="H233" s="58"/>
      <c r="I233" s="35"/>
    </row>
    <row r="234" spans="1:14" s="6" customFormat="1" ht="15" customHeight="1">
      <c r="B234" s="535" t="s">
        <v>9</v>
      </c>
      <c r="C234" s="979">
        <v>2401</v>
      </c>
      <c r="D234" s="980">
        <v>-22.329999999999927</v>
      </c>
      <c r="E234" s="981">
        <v>-0.92145931424938965</v>
      </c>
      <c r="F234" s="980">
        <v>-194.32999999999993</v>
      </c>
      <c r="G234" s="981">
        <v>-7.4876797940916902</v>
      </c>
    </row>
    <row r="235" spans="1:14" s="63" customFormat="1" ht="15" customHeight="1">
      <c r="B235" s="535" t="s">
        <v>10</v>
      </c>
      <c r="C235" s="979">
        <v>2347</v>
      </c>
      <c r="D235" s="980">
        <v>-54</v>
      </c>
      <c r="E235" s="981">
        <v>-2.2490628904623122</v>
      </c>
      <c r="F235" s="980">
        <v>-270.59999999999991</v>
      </c>
      <c r="G235" s="981">
        <v>-10.337713936430319</v>
      </c>
      <c r="I235" s="6"/>
      <c r="J235" s="6"/>
      <c r="K235" s="6"/>
      <c r="L235" s="6"/>
      <c r="M235" s="6"/>
      <c r="N235" s="6"/>
    </row>
    <row r="236" spans="1:14" s="80" customFormat="1" ht="15" customHeight="1">
      <c r="B236" s="525" t="s">
        <v>40</v>
      </c>
      <c r="C236" s="534">
        <v>2293.25</v>
      </c>
      <c r="D236" s="618">
        <v>-53.75</v>
      </c>
      <c r="E236" s="619">
        <v>-2.2901576480613528</v>
      </c>
      <c r="F236" s="618">
        <v>-357.05000000000018</v>
      </c>
      <c r="G236" s="619">
        <v>-13.472059766818859</v>
      </c>
      <c r="I236" s="6"/>
      <c r="J236" s="6"/>
      <c r="K236" s="6"/>
      <c r="L236" s="6"/>
      <c r="M236" s="6"/>
      <c r="N236" s="6"/>
    </row>
    <row r="237" spans="1:14" s="57" customFormat="1" ht="15" customHeight="1">
      <c r="A237" s="80"/>
      <c r="B237" s="535" t="s">
        <v>41</v>
      </c>
      <c r="C237" s="536">
        <v>2263.38</v>
      </c>
      <c r="D237" s="537">
        <v>-29.869999999999891</v>
      </c>
      <c r="E237" s="538">
        <v>-1.3025182601111993</v>
      </c>
      <c r="F237" s="537">
        <v>-381.83999999999969</v>
      </c>
      <c r="G237" s="538">
        <v>-14.435094245469173</v>
      </c>
      <c r="I237" s="6"/>
      <c r="J237" s="6"/>
      <c r="K237" s="6"/>
      <c r="L237" s="6"/>
      <c r="M237" s="6"/>
      <c r="N237" s="6"/>
    </row>
    <row r="238" spans="1:14" s="57" customFormat="1" ht="15" customHeight="1">
      <c r="A238" s="80"/>
      <c r="B238" s="535" t="s">
        <v>42</v>
      </c>
      <c r="C238" s="536">
        <v>2264.9499999999998</v>
      </c>
      <c r="D238" s="537">
        <v>1.569999999999709</v>
      </c>
      <c r="E238" s="538">
        <v>6.9365285546368227E-2</v>
      </c>
      <c r="F238" s="537">
        <v>-398.68000000000029</v>
      </c>
      <c r="G238" s="538">
        <v>-14.967544291061458</v>
      </c>
      <c r="I238" s="6"/>
      <c r="J238" s="6"/>
      <c r="K238" s="6"/>
      <c r="L238" s="6"/>
      <c r="M238" s="6"/>
      <c r="N238" s="6"/>
    </row>
    <row r="239" spans="1:14" s="57" customFormat="1" ht="15" customHeight="1">
      <c r="A239" s="80"/>
      <c r="B239" s="535" t="s">
        <v>43</v>
      </c>
      <c r="C239" s="536">
        <v>2251.33</v>
      </c>
      <c r="D239" s="537">
        <v>-13.619999999999891</v>
      </c>
      <c r="E239" s="538">
        <v>-0.60133777787588372</v>
      </c>
      <c r="F239" s="537">
        <v>-402.71000000000004</v>
      </c>
      <c r="G239" s="538">
        <v>-15.173471387017528</v>
      </c>
      <c r="I239" s="6"/>
      <c r="J239" s="6"/>
      <c r="K239" s="6"/>
      <c r="L239" s="6"/>
      <c r="M239" s="6"/>
      <c r="N239" s="6"/>
    </row>
    <row r="240" spans="1:14" s="57" customFormat="1" ht="15" customHeight="1">
      <c r="B240" s="535" t="s">
        <v>44</v>
      </c>
      <c r="C240" s="536">
        <v>2209.13</v>
      </c>
      <c r="D240" s="537">
        <v>-42.199999999999818</v>
      </c>
      <c r="E240" s="538">
        <v>-1.8744475487822712</v>
      </c>
      <c r="F240" s="537">
        <v>-448.90999999999985</v>
      </c>
      <c r="G240" s="538">
        <v>-16.888760139049822</v>
      </c>
      <c r="I240" s="6"/>
      <c r="J240" s="6"/>
      <c r="K240" s="6"/>
      <c r="L240" s="6"/>
      <c r="M240" s="6"/>
      <c r="N240" s="6"/>
    </row>
    <row r="241" spans="1:14" s="57" customFormat="1" ht="15" customHeight="1">
      <c r="B241" s="535" t="s">
        <v>45</v>
      </c>
      <c r="C241" s="536">
        <v>2185.4</v>
      </c>
      <c r="D241" s="537">
        <v>-23.730000000000018</v>
      </c>
      <c r="E241" s="538">
        <v>-1.0741785227668714</v>
      </c>
      <c r="F241" s="537">
        <v>-429.19000000000005</v>
      </c>
      <c r="G241" s="538">
        <v>-16.415193204288244</v>
      </c>
      <c r="I241" s="6"/>
      <c r="J241" s="6"/>
      <c r="K241" s="6"/>
      <c r="L241" s="6"/>
      <c r="M241" s="6"/>
      <c r="N241" s="6"/>
    </row>
    <row r="242" spans="1:14" s="57" customFormat="1" ht="15" customHeight="1">
      <c r="B242" s="535" t="s">
        <v>56</v>
      </c>
      <c r="C242" s="536">
        <v>2167.85</v>
      </c>
      <c r="D242" s="537">
        <v>-17.550000000000182</v>
      </c>
      <c r="E242" s="538">
        <v>-0.80305664866844495</v>
      </c>
      <c r="F242" s="537">
        <v>-357.5300000000002</v>
      </c>
      <c r="G242" s="538">
        <v>-14.157473330746271</v>
      </c>
      <c r="I242" s="6"/>
      <c r="J242" s="6"/>
      <c r="K242" s="6"/>
      <c r="L242" s="6"/>
      <c r="M242" s="6"/>
      <c r="N242" s="6"/>
    </row>
    <row r="243" spans="1:14" s="63" customFormat="1" ht="15" customHeight="1">
      <c r="B243" s="535" t="s">
        <v>57</v>
      </c>
      <c r="C243" s="536">
        <v>2100.6799999999998</v>
      </c>
      <c r="D243" s="537">
        <v>-67.170000000000073</v>
      </c>
      <c r="E243" s="538">
        <v>-3.0984616094287105</v>
      </c>
      <c r="F243" s="537">
        <v>-378.51000000000022</v>
      </c>
      <c r="G243" s="538">
        <v>-15.267486558109709</v>
      </c>
      <c r="H243" s="57"/>
      <c r="I243" s="6"/>
      <c r="J243" s="6"/>
      <c r="K243" s="6"/>
      <c r="L243" s="6"/>
      <c r="M243" s="6"/>
      <c r="N243" s="6"/>
    </row>
    <row r="244" spans="1:14" s="63" customFormat="1" ht="15" customHeight="1">
      <c r="B244" s="535" t="s">
        <v>58</v>
      </c>
      <c r="C244" s="536">
        <v>2045.57</v>
      </c>
      <c r="D244" s="537">
        <v>-55.1099999999999</v>
      </c>
      <c r="E244" s="538">
        <v>-2.6234362206523514</v>
      </c>
      <c r="F244" s="537">
        <v>-378.85000000000014</v>
      </c>
      <c r="G244" s="538">
        <v>-15.626417864891408</v>
      </c>
      <c r="H244" s="57"/>
      <c r="I244" s="6"/>
      <c r="J244" s="6"/>
      <c r="K244" s="6"/>
      <c r="L244" s="6"/>
      <c r="M244" s="6"/>
      <c r="N244" s="6"/>
    </row>
    <row r="245" spans="1:14" s="91" customFormat="1" ht="15" customHeight="1">
      <c r="B245" s="535" t="s">
        <v>59</v>
      </c>
      <c r="C245" s="536">
        <v>1998.7</v>
      </c>
      <c r="D245" s="537">
        <v>-46.869999999999891</v>
      </c>
      <c r="E245" s="538">
        <v>-2.2912928914679043</v>
      </c>
      <c r="F245" s="537">
        <v>-424.62999999999988</v>
      </c>
      <c r="G245" s="538">
        <v>-17.522582562011763</v>
      </c>
      <c r="H245" s="63"/>
      <c r="I245" s="6"/>
      <c r="J245" s="6"/>
      <c r="K245" s="6"/>
      <c r="L245" s="6"/>
      <c r="M245" s="6"/>
      <c r="N245" s="6"/>
    </row>
    <row r="246" spans="1:14" s="6" customFormat="1" ht="19.149999999999999" customHeight="1">
      <c r="B246" s="530">
        <v>2019</v>
      </c>
      <c r="C246" s="579"/>
      <c r="D246" s="532"/>
      <c r="E246" s="533"/>
      <c r="F246" s="532"/>
      <c r="G246" s="533"/>
      <c r="H246" s="58"/>
      <c r="I246" s="35"/>
    </row>
    <row r="247" spans="1:14" s="6" customFormat="1" ht="15" customHeight="1">
      <c r="B247" s="535" t="s">
        <v>9</v>
      </c>
      <c r="C247" s="979">
        <v>1647.77</v>
      </c>
      <c r="D247" s="980">
        <v>-350.93000000000006</v>
      </c>
      <c r="E247" s="981">
        <v>-17.557912643218103</v>
      </c>
      <c r="F247" s="980">
        <v>-753.23</v>
      </c>
      <c r="G247" s="981">
        <v>-31.37151187005415</v>
      </c>
    </row>
    <row r="248" spans="1:14" s="63" customFormat="1" ht="15" customHeight="1">
      <c r="B248" s="535" t="s">
        <v>10</v>
      </c>
      <c r="C248" s="979">
        <v>1590.35</v>
      </c>
      <c r="D248" s="980">
        <v>-57.420000000000073</v>
      </c>
      <c r="E248" s="981">
        <v>-3.4847096378742179</v>
      </c>
      <c r="F248" s="980">
        <v>-756.65000000000009</v>
      </c>
      <c r="G248" s="981">
        <v>-32.239028547081389</v>
      </c>
      <c r="I248" s="6"/>
      <c r="J248" s="6"/>
      <c r="K248" s="6"/>
      <c r="L248" s="6"/>
      <c r="M248" s="6"/>
      <c r="N248" s="6"/>
    </row>
    <row r="249" spans="1:14" s="80" customFormat="1" ht="15" customHeight="1">
      <c r="B249" s="525" t="s">
        <v>40</v>
      </c>
      <c r="C249" s="534">
        <v>1562.38</v>
      </c>
      <c r="D249" s="618">
        <v>-27.9699999999998</v>
      </c>
      <c r="E249" s="619">
        <v>-1.7587323545131426</v>
      </c>
      <c r="F249" s="618">
        <v>-730.86999999999989</v>
      </c>
      <c r="G249" s="619">
        <v>-31.870489479995641</v>
      </c>
      <c r="I249" s="6"/>
      <c r="J249" s="6"/>
      <c r="K249" s="6"/>
      <c r="L249" s="6"/>
      <c r="M249" s="6"/>
      <c r="N249" s="6"/>
    </row>
    <row r="250" spans="1:14" s="57" customFormat="1" ht="15" customHeight="1">
      <c r="A250" s="80"/>
      <c r="B250" s="535" t="s">
        <v>41</v>
      </c>
      <c r="C250" s="536">
        <v>1557.45</v>
      </c>
      <c r="D250" s="537">
        <v>-4.9300000000000637</v>
      </c>
      <c r="E250" s="538">
        <v>-0.31554423379715502</v>
      </c>
      <c r="F250" s="537">
        <v>-705.93000000000006</v>
      </c>
      <c r="G250" s="538">
        <v>-31.189194920870563</v>
      </c>
      <c r="I250" s="6"/>
      <c r="J250" s="6"/>
      <c r="K250" s="6"/>
      <c r="L250" s="6"/>
      <c r="M250" s="6"/>
      <c r="N250" s="6"/>
    </row>
    <row r="251" spans="1:14" s="57" customFormat="1" ht="15" customHeight="1">
      <c r="A251" s="80"/>
      <c r="B251" s="535" t="s">
        <v>42</v>
      </c>
      <c r="C251" s="536">
        <v>1536.72727272727</v>
      </c>
      <c r="D251" s="537">
        <v>-20.722727272730026</v>
      </c>
      <c r="E251" s="538">
        <v>-1.3305548988879252</v>
      </c>
      <c r="F251" s="537">
        <v>-728.2227272727298</v>
      </c>
      <c r="G251" s="538">
        <v>-32.151823540154524</v>
      </c>
      <c r="I251" s="6"/>
      <c r="J251" s="6"/>
      <c r="K251" s="6"/>
      <c r="L251" s="6"/>
      <c r="M251" s="6"/>
      <c r="N251" s="6"/>
    </row>
    <row r="252" spans="1:14" s="57" customFormat="1" ht="15" customHeight="1">
      <c r="A252" s="80"/>
      <c r="B252" s="535" t="s">
        <v>43</v>
      </c>
      <c r="C252" s="536">
        <v>1376.85</v>
      </c>
      <c r="D252" s="537">
        <v>-159.87727272727011</v>
      </c>
      <c r="E252" s="538">
        <v>-10.403750591575815</v>
      </c>
      <c r="F252" s="537">
        <v>-874.48</v>
      </c>
      <c r="G252" s="538">
        <v>-38.842817356851292</v>
      </c>
      <c r="I252" s="6"/>
      <c r="J252" s="6"/>
      <c r="K252" s="6"/>
      <c r="L252" s="6"/>
      <c r="M252" s="6"/>
      <c r="N252" s="6"/>
    </row>
    <row r="253" spans="1:14" s="57" customFormat="1" ht="15" customHeight="1">
      <c r="B253" s="535" t="s">
        <v>44</v>
      </c>
      <c r="C253" s="536">
        <v>1360.17</v>
      </c>
      <c r="D253" s="537">
        <v>-16.679999999999836</v>
      </c>
      <c r="E253" s="538">
        <v>-1.2114609434578796</v>
      </c>
      <c r="F253" s="537">
        <v>-848.96</v>
      </c>
      <c r="G253" s="538">
        <v>-38.429608035742582</v>
      </c>
      <c r="I253" s="6"/>
      <c r="J253" s="6"/>
      <c r="K253" s="6"/>
      <c r="L253" s="6"/>
      <c r="M253" s="6"/>
      <c r="N253" s="6"/>
    </row>
    <row r="254" spans="1:14" s="57" customFormat="1" ht="15" customHeight="1">
      <c r="B254" s="535" t="s">
        <v>45</v>
      </c>
      <c r="C254" s="536">
        <v>1350.85</v>
      </c>
      <c r="D254" s="537">
        <v>-9.3200000000001637</v>
      </c>
      <c r="E254" s="538">
        <v>-0.68520846658874746</v>
      </c>
      <c r="F254" s="537">
        <v>-834.55000000000018</v>
      </c>
      <c r="G254" s="538">
        <v>-38.187517159330106</v>
      </c>
      <c r="I254" s="6"/>
      <c r="J254" s="6"/>
      <c r="K254" s="6"/>
      <c r="L254" s="6"/>
      <c r="M254" s="6"/>
      <c r="N254" s="6"/>
    </row>
    <row r="255" spans="1:14" s="57" customFormat="1" ht="15" customHeight="1">
      <c r="B255" s="535" t="s">
        <v>56</v>
      </c>
      <c r="C255" s="536">
        <v>1350.23</v>
      </c>
      <c r="D255" s="537">
        <v>-0.61999999999989086</v>
      </c>
      <c r="E255" s="538">
        <v>-4.589702779730942E-2</v>
      </c>
      <c r="F255" s="537">
        <v>-817.61999999999989</v>
      </c>
      <c r="G255" s="538">
        <v>-37.715709112715359</v>
      </c>
      <c r="I255" s="6"/>
      <c r="J255" s="6"/>
      <c r="K255" s="6"/>
      <c r="L255" s="6"/>
      <c r="M255" s="6"/>
      <c r="N255" s="6"/>
    </row>
    <row r="256" spans="1:14" s="63" customFormat="1" ht="15" customHeight="1">
      <c r="B256" s="535" t="s">
        <v>57</v>
      </c>
      <c r="C256" s="536">
        <v>1329.61</v>
      </c>
      <c r="D256" s="537">
        <v>-20.620000000000118</v>
      </c>
      <c r="E256" s="538">
        <v>-1.5271472267687756</v>
      </c>
      <c r="F256" s="537">
        <v>-771.06999999999994</v>
      </c>
      <c r="G256" s="538">
        <v>-36.705733381571683</v>
      </c>
      <c r="H256" s="57"/>
      <c r="I256" s="6"/>
      <c r="J256" s="6"/>
      <c r="K256" s="6"/>
      <c r="L256" s="6"/>
      <c r="M256" s="6"/>
      <c r="N256" s="6"/>
    </row>
    <row r="257" spans="1:14" s="63" customFormat="1" ht="15" customHeight="1">
      <c r="B257" s="535" t="s">
        <v>58</v>
      </c>
      <c r="C257" s="536">
        <v>1306.4000000000001</v>
      </c>
      <c r="D257" s="537">
        <v>-23.209999999999809</v>
      </c>
      <c r="E257" s="538">
        <v>-1.7456246568542468</v>
      </c>
      <c r="F257" s="537">
        <v>-739.16999999999985</v>
      </c>
      <c r="G257" s="538">
        <v>-36.135160370947951</v>
      </c>
      <c r="H257" s="57"/>
      <c r="I257" s="6"/>
      <c r="J257" s="6"/>
      <c r="K257" s="6"/>
      <c r="L257" s="6"/>
      <c r="M257" s="6"/>
      <c r="N257" s="6"/>
    </row>
    <row r="258" spans="1:14" s="91" customFormat="1" ht="15" customHeight="1">
      <c r="B258" s="535" t="s">
        <v>59</v>
      </c>
      <c r="C258" s="536">
        <v>1283.5</v>
      </c>
      <c r="D258" s="537">
        <v>-22.900000000000091</v>
      </c>
      <c r="E258" s="538">
        <v>-1.7529087568891697</v>
      </c>
      <c r="F258" s="537">
        <v>-715.2</v>
      </c>
      <c r="G258" s="538">
        <v>-35.783259118426983</v>
      </c>
      <c r="H258" s="63"/>
      <c r="I258" s="6"/>
      <c r="J258" s="6"/>
      <c r="K258" s="6"/>
      <c r="L258" s="6"/>
      <c r="M258" s="6"/>
      <c r="N258" s="6"/>
    </row>
    <row r="259" spans="1:14" s="6" customFormat="1" ht="19.149999999999999" customHeight="1">
      <c r="B259" s="530">
        <v>2020</v>
      </c>
      <c r="C259" s="579"/>
      <c r="D259" s="532"/>
      <c r="E259" s="533"/>
      <c r="F259" s="532"/>
      <c r="G259" s="533"/>
      <c r="H259" s="58"/>
      <c r="I259" s="35"/>
    </row>
    <row r="260" spans="1:14" s="6" customFormat="1" ht="15" customHeight="1">
      <c r="B260" s="535" t="s">
        <v>9</v>
      </c>
      <c r="C260" s="979">
        <v>1257.04</v>
      </c>
      <c r="D260" s="980">
        <v>-26.460000000000036</v>
      </c>
      <c r="E260" s="981">
        <v>-2.061550447993767</v>
      </c>
      <c r="F260" s="980">
        <v>-390.73</v>
      </c>
      <c r="G260" s="981">
        <v>-23.712654071866822</v>
      </c>
    </row>
    <row r="261" spans="1:14" s="63" customFormat="1" ht="15" customHeight="1">
      <c r="B261" s="535" t="s">
        <v>10</v>
      </c>
      <c r="C261" s="979">
        <v>1249.5999999999999</v>
      </c>
      <c r="D261" s="980">
        <v>-7.4400000000000546</v>
      </c>
      <c r="E261" s="981">
        <v>-0.59186660726787466</v>
      </c>
      <c r="F261" s="980">
        <v>-340.75</v>
      </c>
      <c r="G261" s="981">
        <v>-21.426101172697827</v>
      </c>
      <c r="I261" s="6"/>
      <c r="J261" s="6"/>
      <c r="K261" s="6"/>
      <c r="L261" s="6"/>
      <c r="M261" s="6"/>
      <c r="N261" s="6"/>
    </row>
    <row r="262" spans="1:14" s="80" customFormat="1" ht="15" customHeight="1">
      <c r="B262" s="525" t="s">
        <v>40</v>
      </c>
      <c r="C262" s="534">
        <v>1239.45454545455</v>
      </c>
      <c r="D262" s="618">
        <v>-10.145454545449866</v>
      </c>
      <c r="E262" s="619">
        <v>-0.81189617041052031</v>
      </c>
      <c r="F262" s="618">
        <v>-322.92545454545007</v>
      </c>
      <c r="G262" s="619">
        <v>-20.668816456012635</v>
      </c>
      <c r="I262" s="6"/>
      <c r="J262" s="6"/>
      <c r="K262" s="6"/>
      <c r="L262" s="6"/>
      <c r="M262" s="6"/>
      <c r="N262" s="6"/>
    </row>
    <row r="263" spans="1:14" s="57" customFormat="1" ht="15" customHeight="1">
      <c r="A263" s="80"/>
      <c r="B263" s="535" t="s">
        <v>41</v>
      </c>
      <c r="C263" s="536"/>
      <c r="D263" s="537"/>
      <c r="E263" s="538"/>
      <c r="F263" s="537"/>
      <c r="G263" s="538"/>
      <c r="I263" s="6"/>
      <c r="J263" s="6"/>
      <c r="K263" s="6"/>
      <c r="L263" s="6"/>
      <c r="M263" s="6"/>
      <c r="N263" s="6"/>
    </row>
    <row r="264" spans="1:14" s="57" customFormat="1" ht="15" customHeight="1">
      <c r="A264" s="80"/>
      <c r="B264" s="535" t="s">
        <v>42</v>
      </c>
      <c r="C264" s="536"/>
      <c r="D264" s="537"/>
      <c r="E264" s="538"/>
      <c r="F264" s="537"/>
      <c r="G264" s="538"/>
      <c r="I264" s="6"/>
      <c r="J264" s="6"/>
      <c r="K264" s="6"/>
      <c r="L264" s="6"/>
      <c r="M264" s="6"/>
      <c r="N264" s="6"/>
    </row>
    <row r="265" spans="1:14" s="57" customFormat="1" ht="15" customHeight="1">
      <c r="A265" s="80"/>
      <c r="B265" s="535" t="s">
        <v>43</v>
      </c>
      <c r="C265" s="536"/>
      <c r="D265" s="537"/>
      <c r="E265" s="538"/>
      <c r="F265" s="537"/>
      <c r="G265" s="538"/>
      <c r="I265" s="6"/>
      <c r="J265" s="6"/>
      <c r="K265" s="6"/>
      <c r="L265" s="6"/>
      <c r="M265" s="6"/>
      <c r="N265" s="6"/>
    </row>
    <row r="266" spans="1:14" s="57" customFormat="1" ht="15" customHeight="1">
      <c r="B266" s="535" t="s">
        <v>44</v>
      </c>
      <c r="C266" s="536"/>
      <c r="D266" s="537"/>
      <c r="E266" s="538"/>
      <c r="F266" s="537"/>
      <c r="G266" s="538"/>
      <c r="I266" s="6"/>
      <c r="J266" s="6"/>
      <c r="K266" s="6"/>
      <c r="L266" s="6"/>
      <c r="M266" s="6"/>
      <c r="N266" s="6"/>
    </row>
    <row r="267" spans="1:14" s="57" customFormat="1" ht="15" customHeight="1">
      <c r="B267" s="535" t="s">
        <v>45</v>
      </c>
      <c r="C267" s="536"/>
      <c r="D267" s="537"/>
      <c r="E267" s="538"/>
      <c r="F267" s="537"/>
      <c r="G267" s="538"/>
      <c r="I267" s="6"/>
      <c r="J267" s="6"/>
      <c r="K267" s="6"/>
      <c r="L267" s="6"/>
      <c r="M267" s="6"/>
      <c r="N267" s="6"/>
    </row>
    <row r="268" spans="1:14" s="57" customFormat="1" ht="15" customHeight="1">
      <c r="B268" s="535" t="s">
        <v>56</v>
      </c>
      <c r="C268" s="536"/>
      <c r="D268" s="537"/>
      <c r="E268" s="538"/>
      <c r="F268" s="537"/>
      <c r="G268" s="538"/>
      <c r="I268" s="6"/>
      <c r="J268" s="6"/>
      <c r="K268" s="6"/>
      <c r="L268" s="6"/>
      <c r="M268" s="6"/>
      <c r="N268" s="6"/>
    </row>
    <row r="269" spans="1:14" s="63" customFormat="1" ht="15" customHeight="1">
      <c r="B269" s="535" t="s">
        <v>57</v>
      </c>
      <c r="C269" s="536"/>
      <c r="D269" s="537"/>
      <c r="E269" s="538"/>
      <c r="F269" s="537"/>
      <c r="G269" s="538"/>
      <c r="H269" s="57"/>
      <c r="I269" s="6"/>
      <c r="J269" s="6"/>
      <c r="K269" s="6"/>
      <c r="L269" s="6"/>
      <c r="M269" s="6"/>
      <c r="N269" s="6"/>
    </row>
    <row r="270" spans="1:14" s="63" customFormat="1" ht="15" customHeight="1">
      <c r="B270" s="535" t="s">
        <v>58</v>
      </c>
      <c r="C270" s="536"/>
      <c r="D270" s="537"/>
      <c r="E270" s="538"/>
      <c r="F270" s="537"/>
      <c r="G270" s="538"/>
      <c r="H270" s="57"/>
      <c r="I270" s="6"/>
      <c r="J270" s="6"/>
      <c r="K270" s="6"/>
      <c r="L270" s="6"/>
      <c r="M270" s="6"/>
      <c r="N270" s="6"/>
    </row>
    <row r="271" spans="1:14" s="91" customFormat="1" ht="15" customHeight="1">
      <c r="B271" s="535" t="s">
        <v>59</v>
      </c>
      <c r="C271" s="536"/>
      <c r="D271" s="537"/>
      <c r="E271" s="538"/>
      <c r="F271" s="537"/>
      <c r="G271" s="538"/>
      <c r="H271" s="63"/>
      <c r="I271" s="6"/>
      <c r="J271" s="6"/>
      <c r="K271" s="6"/>
      <c r="L271" s="6"/>
      <c r="M271" s="6"/>
      <c r="N271" s="6"/>
    </row>
    <row r="272" spans="1:14">
      <c r="D272" s="537"/>
      <c r="E272" s="538"/>
      <c r="F272" s="537"/>
      <c r="G272" s="538"/>
    </row>
    <row r="273" spans="2:9">
      <c r="B273" s="749" t="s">
        <v>317</v>
      </c>
    </row>
    <row r="274" spans="2:9">
      <c r="I274" s="80"/>
    </row>
    <row r="311" spans="2:11" ht="15.75">
      <c r="C311" s="580"/>
    </row>
    <row r="312" spans="2:11" ht="15.75">
      <c r="C312" s="582"/>
      <c r="D312" s="581"/>
      <c r="E312" s="581"/>
    </row>
    <row r="313" spans="2:11" ht="15.75">
      <c r="B313" s="490"/>
      <c r="C313" s="580"/>
      <c r="D313" s="583"/>
      <c r="E313" s="583"/>
      <c r="F313" s="489"/>
      <c r="G313" s="489"/>
      <c r="H313" s="741"/>
      <c r="I313" s="741"/>
      <c r="J313" s="741"/>
      <c r="K313" s="741"/>
    </row>
    <row r="314" spans="2:11" ht="15.75">
      <c r="C314" s="582"/>
      <c r="D314" s="581"/>
      <c r="E314" s="581"/>
      <c r="F314" s="489"/>
      <c r="G314" s="740"/>
      <c r="H314" s="741"/>
      <c r="I314" s="741"/>
      <c r="J314" s="741"/>
      <c r="K314" s="741"/>
    </row>
    <row r="315" spans="2:11" ht="15.75">
      <c r="C315" s="580"/>
      <c r="D315" s="583"/>
      <c r="E315" s="583"/>
      <c r="F315" s="489"/>
      <c r="G315" s="740"/>
      <c r="H315" s="741"/>
      <c r="I315" s="741"/>
      <c r="J315" s="741"/>
      <c r="K315" s="741"/>
    </row>
    <row r="316" spans="2:11" ht="15.75">
      <c r="C316" s="582"/>
      <c r="D316" s="583"/>
      <c r="E316" s="583"/>
      <c r="F316" s="489"/>
      <c r="G316" s="740"/>
      <c r="H316" s="739"/>
      <c r="I316" s="739"/>
      <c r="J316" s="739"/>
      <c r="K316" s="739"/>
    </row>
    <row r="317" spans="2:11" ht="15.75">
      <c r="C317" s="582"/>
      <c r="D317" s="584"/>
      <c r="E317" s="584"/>
      <c r="F317" s="489"/>
      <c r="G317" s="738"/>
    </row>
    <row r="318" spans="2:11" ht="16.5" thickBot="1">
      <c r="C318" s="585"/>
      <c r="D318" s="584"/>
      <c r="E318" s="584"/>
      <c r="F318" s="489"/>
    </row>
    <row r="319" spans="2:11" ht="17.25" thickTop="1" thickBot="1">
      <c r="D319" s="586"/>
    </row>
    <row r="320" spans="2:11" ht="13.5" thickTop="1"/>
    <row r="325" spans="7:11">
      <c r="H325" s="741"/>
      <c r="I325" s="741"/>
      <c r="J325" s="741"/>
      <c r="K325" s="741"/>
    </row>
    <row r="326" spans="7:11">
      <c r="G326" s="740"/>
      <c r="H326" s="741"/>
      <c r="I326" s="741"/>
      <c r="J326" s="741"/>
      <c r="K326" s="741"/>
    </row>
    <row r="327" spans="7:11">
      <c r="G327" s="740"/>
      <c r="H327" s="741"/>
      <c r="I327" s="741"/>
      <c r="J327" s="741"/>
      <c r="K327" s="741"/>
    </row>
    <row r="328" spans="7:11">
      <c r="G328" s="740"/>
      <c r="H328" s="739"/>
      <c r="I328" s="739"/>
      <c r="J328" s="739"/>
      <c r="K328" s="739"/>
    </row>
    <row r="329" spans="7:11">
      <c r="G329" s="738"/>
    </row>
    <row r="335" spans="7:11">
      <c r="I335" t="s">
        <v>230</v>
      </c>
    </row>
    <row r="336" spans="7:11">
      <c r="I336" t="s">
        <v>168</v>
      </c>
    </row>
    <row r="337" spans="7:11">
      <c r="H337" s="741"/>
      <c r="I337" s="741"/>
      <c r="J337" s="741"/>
      <c r="K337" s="741"/>
    </row>
    <row r="338" spans="7:11">
      <c r="G338" s="740"/>
      <c r="H338" s="741"/>
      <c r="I338" s="741"/>
      <c r="J338" s="741"/>
      <c r="K338" s="741"/>
    </row>
    <row r="339" spans="7:11">
      <c r="G339" s="740"/>
      <c r="H339" s="741"/>
      <c r="I339" s="741"/>
      <c r="J339" s="741"/>
      <c r="K339" s="741"/>
    </row>
    <row r="340" spans="7:11">
      <c r="G340" s="740"/>
      <c r="H340" s="739"/>
      <c r="I340" s="739"/>
      <c r="J340" s="739"/>
      <c r="K340" s="739"/>
    </row>
    <row r="341" spans="7:11">
      <c r="G341" s="740"/>
    </row>
    <row r="342" spans="7:11">
      <c r="G342" s="740"/>
    </row>
    <row r="343" spans="7:11">
      <c r="G343" s="740"/>
    </row>
    <row r="344" spans="7:11">
      <c r="G344" s="740"/>
    </row>
    <row r="345" spans="7:11">
      <c r="G345" s="740"/>
      <c r="I345" t="s">
        <v>231</v>
      </c>
    </row>
    <row r="346" spans="7:11">
      <c r="G346" s="740"/>
    </row>
    <row r="347" spans="7:11">
      <c r="I347" t="s">
        <v>230</v>
      </c>
    </row>
    <row r="348" spans="7:11">
      <c r="I348" t="s">
        <v>168</v>
      </c>
    </row>
    <row r="359" spans="9:9">
      <c r="I359" t="s">
        <v>230</v>
      </c>
    </row>
    <row r="360" spans="9:9">
      <c r="I360" t="s">
        <v>168</v>
      </c>
    </row>
  </sheetData>
  <mergeCells count="3">
    <mergeCell ref="B3:G3"/>
    <mergeCell ref="B4:G4"/>
    <mergeCell ref="C6:C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3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pageSetUpPr fitToPage="1"/>
  </sheetPr>
  <dimension ref="A1:N202"/>
  <sheetViews>
    <sheetView topLeftCell="E3" zoomScaleNormal="100" workbookViewId="0">
      <selection activeCell="T27" sqref="T27"/>
    </sheetView>
  </sheetViews>
  <sheetFormatPr baseColWidth="10" defaultColWidth="11.42578125" defaultRowHeight="12.75"/>
  <cols>
    <col min="1" max="1" width="12.140625" style="543" customWidth="1"/>
    <col min="2" max="2" width="20.5703125" style="542" customWidth="1"/>
    <col min="3" max="3" width="18.85546875" style="542" customWidth="1"/>
    <col min="4" max="4" width="19.85546875" style="543" customWidth="1"/>
    <col min="5" max="5" width="18.85546875" style="544" customWidth="1"/>
    <col min="6" max="6" width="16.140625" style="543" customWidth="1"/>
    <col min="7" max="7" width="12.7109375" style="543" hidden="1" customWidth="1"/>
    <col min="8" max="8" width="0" style="64" hidden="1" customWidth="1"/>
    <col min="9" max="9" width="11.42578125" style="64" hidden="1" customWidth="1"/>
    <col min="10" max="16" width="0" style="64" hidden="1" customWidth="1"/>
    <col min="17" max="16384" width="11.42578125" style="64"/>
  </cols>
  <sheetData>
    <row r="1" spans="1:14" hidden="1"/>
    <row r="2" spans="1:14" ht="14.25" hidden="1" customHeight="1"/>
    <row r="3" spans="1:14" ht="18">
      <c r="A3" s="1095" t="s">
        <v>331</v>
      </c>
      <c r="B3" s="1095"/>
      <c r="C3" s="1095"/>
      <c r="D3" s="1095"/>
      <c r="E3" s="1095"/>
      <c r="F3" s="1095"/>
    </row>
    <row r="4" spans="1:14" ht="5.85" customHeight="1"/>
    <row r="5" spans="1:14">
      <c r="A5" s="625"/>
      <c r="B5" s="545" t="s">
        <v>47</v>
      </c>
      <c r="C5" s="545" t="s">
        <v>47</v>
      </c>
      <c r="D5" s="546" t="s">
        <v>12</v>
      </c>
      <c r="E5" s="1098" t="s">
        <v>50</v>
      </c>
      <c r="F5" s="547" t="s">
        <v>68</v>
      </c>
    </row>
    <row r="6" spans="1:14">
      <c r="A6" s="626"/>
      <c r="B6" s="548" t="s">
        <v>49</v>
      </c>
      <c r="C6" s="548" t="s">
        <v>69</v>
      </c>
      <c r="D6" s="549" t="s">
        <v>47</v>
      </c>
      <c r="E6" s="1099"/>
      <c r="F6" s="550" t="s">
        <v>70</v>
      </c>
    </row>
    <row r="7" spans="1:14" ht="20.100000000000001" hidden="1" customHeight="1">
      <c r="A7" s="627">
        <v>32478</v>
      </c>
      <c r="B7" s="551">
        <v>11776913</v>
      </c>
      <c r="C7" s="551">
        <v>1096003</v>
      </c>
      <c r="D7" s="552">
        <f t="shared" ref="D7:D18" si="0">SUM(B7:C7)</f>
        <v>12872916</v>
      </c>
      <c r="E7" s="553">
        <v>5507151</v>
      </c>
      <c r="F7" s="554">
        <f t="shared" ref="F7:F18" si="1">D7/E7</f>
        <v>2.3374910184957702</v>
      </c>
      <c r="I7" s="66"/>
      <c r="J7" s="67"/>
      <c r="L7" s="77">
        <f>G7-B7</f>
        <v>-11776913</v>
      </c>
    </row>
    <row r="8" spans="1:14" ht="20.100000000000001" hidden="1" customHeight="1">
      <c r="A8" s="627">
        <v>32843</v>
      </c>
      <c r="B8" s="551">
        <v>12304350</v>
      </c>
      <c r="C8" s="551">
        <v>1094136</v>
      </c>
      <c r="D8" s="552">
        <f t="shared" si="0"/>
        <v>13398486</v>
      </c>
      <c r="E8" s="553">
        <v>5636359</v>
      </c>
      <c r="F8" s="554">
        <f t="shared" si="1"/>
        <v>2.3771526973352834</v>
      </c>
      <c r="I8" s="66"/>
      <c r="J8" s="67" t="s">
        <v>71</v>
      </c>
      <c r="L8" s="77"/>
    </row>
    <row r="9" spans="1:14" ht="20.100000000000001" hidden="1" customHeight="1">
      <c r="A9" s="627">
        <v>33208</v>
      </c>
      <c r="B9" s="551">
        <v>12587744</v>
      </c>
      <c r="C9" s="551">
        <v>1310779</v>
      </c>
      <c r="D9" s="552">
        <f t="shared" si="0"/>
        <v>13898523</v>
      </c>
      <c r="E9" s="553">
        <v>5773170</v>
      </c>
      <c r="F9" s="554">
        <f t="shared" si="1"/>
        <v>2.4074335243895466</v>
      </c>
      <c r="I9" s="66">
        <v>90</v>
      </c>
      <c r="J9" s="67">
        <f t="shared" ref="J9:J40" si="2">F9</f>
        <v>2.4074335243895466</v>
      </c>
      <c r="L9" s="77">
        <f t="shared" ref="L9:L26" si="3">G8-C8</f>
        <v>-1094136</v>
      </c>
    </row>
    <row r="10" spans="1:14" ht="20.100000000000001" hidden="1" customHeight="1">
      <c r="A10" s="627">
        <v>33573</v>
      </c>
      <c r="B10" s="551">
        <v>12614031</v>
      </c>
      <c r="C10" s="551">
        <v>1532417</v>
      </c>
      <c r="D10" s="552">
        <f t="shared" si="0"/>
        <v>14146448</v>
      </c>
      <c r="E10" s="553">
        <v>5913691</v>
      </c>
      <c r="F10" s="554">
        <f t="shared" si="1"/>
        <v>2.3921520417620736</v>
      </c>
      <c r="I10" s="66">
        <v>91</v>
      </c>
      <c r="J10" s="67">
        <f t="shared" si="2"/>
        <v>2.3921520417620736</v>
      </c>
      <c r="L10" s="77">
        <f t="shared" si="3"/>
        <v>-1310779</v>
      </c>
    </row>
    <row r="11" spans="1:14" ht="20.100000000000001" hidden="1" customHeight="1">
      <c r="A11" s="627">
        <v>33939</v>
      </c>
      <c r="B11" s="551">
        <v>12234096</v>
      </c>
      <c r="C11" s="551">
        <v>1607685</v>
      </c>
      <c r="D11" s="552">
        <f t="shared" si="0"/>
        <v>13841781</v>
      </c>
      <c r="E11" s="553">
        <v>6054084</v>
      </c>
      <c r="F11" s="554">
        <f t="shared" si="1"/>
        <v>2.2863543023188972</v>
      </c>
      <c r="I11" s="66">
        <v>92</v>
      </c>
      <c r="J11" s="67">
        <f t="shared" si="2"/>
        <v>2.2863543023188972</v>
      </c>
      <c r="L11" s="77">
        <f t="shared" si="3"/>
        <v>-1532417</v>
      </c>
    </row>
    <row r="12" spans="1:14" ht="20.100000000000001" hidden="1" customHeight="1">
      <c r="A12" s="627">
        <v>34304</v>
      </c>
      <c r="B12" s="551">
        <v>11916436</v>
      </c>
      <c r="C12" s="551">
        <v>1736397</v>
      </c>
      <c r="D12" s="552">
        <f t="shared" si="0"/>
        <v>13652833</v>
      </c>
      <c r="E12" s="553">
        <v>6268105</v>
      </c>
      <c r="F12" s="554">
        <f t="shared" si="1"/>
        <v>2.1781436335224122</v>
      </c>
      <c r="I12" s="66">
        <v>93</v>
      </c>
      <c r="J12" s="67">
        <f t="shared" si="2"/>
        <v>2.1781436335224122</v>
      </c>
      <c r="L12" s="77">
        <f t="shared" si="3"/>
        <v>-1607685</v>
      </c>
      <c r="N12" s="64" t="s">
        <v>72</v>
      </c>
    </row>
    <row r="13" spans="1:14" ht="20.100000000000001" hidden="1" customHeight="1">
      <c r="A13" s="627">
        <v>34669</v>
      </c>
      <c r="B13" s="551">
        <v>12109602</v>
      </c>
      <c r="C13" s="551">
        <v>1410066</v>
      </c>
      <c r="D13" s="552">
        <f t="shared" si="0"/>
        <v>13519668</v>
      </c>
      <c r="E13" s="553">
        <v>6391427</v>
      </c>
      <c r="F13" s="554">
        <f t="shared" si="1"/>
        <v>2.1152816108202441</v>
      </c>
      <c r="I13" s="66">
        <v>94</v>
      </c>
      <c r="J13" s="67">
        <f t="shared" si="2"/>
        <v>2.1152816108202441</v>
      </c>
      <c r="L13" s="77">
        <f t="shared" si="3"/>
        <v>-1736397</v>
      </c>
      <c r="M13" s="66">
        <v>1994</v>
      </c>
      <c r="N13" s="67">
        <v>2.1152816108202441</v>
      </c>
    </row>
    <row r="14" spans="1:14" ht="20.100000000000001" hidden="1" customHeight="1">
      <c r="A14" s="627">
        <v>35034</v>
      </c>
      <c r="B14" s="551">
        <v>12300791</v>
      </c>
      <c r="C14" s="551">
        <v>1194809</v>
      </c>
      <c r="D14" s="552">
        <f t="shared" si="0"/>
        <v>13495600</v>
      </c>
      <c r="E14" s="553">
        <v>6516282</v>
      </c>
      <c r="F14" s="554">
        <f t="shared" si="1"/>
        <v>2.0710583120865547</v>
      </c>
      <c r="I14" s="66">
        <v>95</v>
      </c>
      <c r="J14" s="67">
        <f t="shared" si="2"/>
        <v>2.0710583120865547</v>
      </c>
      <c r="L14" s="77">
        <f t="shared" si="3"/>
        <v>-1410066</v>
      </c>
      <c r="M14" s="66">
        <v>1995</v>
      </c>
      <c r="N14" s="67">
        <v>2.0710583120865547</v>
      </c>
    </row>
    <row r="15" spans="1:14" ht="20.100000000000001" hidden="1" customHeight="1">
      <c r="A15" s="627">
        <v>35400</v>
      </c>
      <c r="B15" s="551">
        <v>12534661</v>
      </c>
      <c r="C15" s="551">
        <v>1152362</v>
      </c>
      <c r="D15" s="552">
        <f t="shared" si="0"/>
        <v>13687023</v>
      </c>
      <c r="E15" s="553">
        <v>6636497</v>
      </c>
      <c r="F15" s="554">
        <f t="shared" si="1"/>
        <v>2.0623866777910091</v>
      </c>
      <c r="I15" s="66">
        <v>96</v>
      </c>
      <c r="J15" s="67">
        <f t="shared" si="2"/>
        <v>2.0623866777910091</v>
      </c>
      <c r="K15" s="68">
        <f t="shared" ref="K15:K40" si="4">F15</f>
        <v>2.0623866777910091</v>
      </c>
      <c r="L15" s="77">
        <f t="shared" si="3"/>
        <v>-1194809</v>
      </c>
      <c r="M15" s="66">
        <v>1996</v>
      </c>
      <c r="N15" s="67">
        <v>2.0623866777910091</v>
      </c>
    </row>
    <row r="16" spans="1:14" ht="20.100000000000001" hidden="1" customHeight="1">
      <c r="A16" s="627">
        <v>35765</v>
      </c>
      <c r="B16" s="551">
        <v>13029432</v>
      </c>
      <c r="C16" s="551">
        <v>1034695</v>
      </c>
      <c r="D16" s="552">
        <f t="shared" si="0"/>
        <v>14064127</v>
      </c>
      <c r="E16" s="553">
        <v>6740378</v>
      </c>
      <c r="F16" s="554">
        <f t="shared" si="1"/>
        <v>2.086548706912283</v>
      </c>
      <c r="I16" s="66">
        <v>97</v>
      </c>
      <c r="J16" s="67">
        <f t="shared" si="2"/>
        <v>2.086548706912283</v>
      </c>
      <c r="K16" s="68">
        <f t="shared" si="4"/>
        <v>2.086548706912283</v>
      </c>
      <c r="L16" s="77">
        <f t="shared" si="3"/>
        <v>-1152362</v>
      </c>
      <c r="M16" s="66">
        <v>1997</v>
      </c>
      <c r="N16" s="67">
        <v>2.086548706912283</v>
      </c>
    </row>
    <row r="17" spans="1:14" ht="20.100000000000001" hidden="1" customHeight="1">
      <c r="A17" s="627">
        <v>36130</v>
      </c>
      <c r="B17" s="551">
        <v>13816294</v>
      </c>
      <c r="C17" s="551">
        <v>914356</v>
      </c>
      <c r="D17" s="552">
        <f t="shared" si="0"/>
        <v>14730650</v>
      </c>
      <c r="E17" s="553">
        <v>6846595</v>
      </c>
      <c r="F17" s="554">
        <f t="shared" si="1"/>
        <v>2.1515293368455413</v>
      </c>
      <c r="I17" s="66">
        <v>98</v>
      </c>
      <c r="J17" s="67">
        <f t="shared" si="2"/>
        <v>2.1515293368455413</v>
      </c>
      <c r="K17" s="68">
        <f t="shared" si="4"/>
        <v>2.1515293368455413</v>
      </c>
      <c r="L17" s="77">
        <f t="shared" si="3"/>
        <v>-1034695</v>
      </c>
      <c r="M17" s="66">
        <v>1998</v>
      </c>
      <c r="N17" s="67">
        <v>2.1515293368455413</v>
      </c>
    </row>
    <row r="18" spans="1:14" ht="20.100000000000001" hidden="1" customHeight="1">
      <c r="A18" s="627">
        <v>36495</v>
      </c>
      <c r="B18" s="551">
        <v>14578326</v>
      </c>
      <c r="C18" s="551">
        <v>853664</v>
      </c>
      <c r="D18" s="552">
        <f t="shared" si="0"/>
        <v>15431990</v>
      </c>
      <c r="E18" s="553">
        <v>6932804</v>
      </c>
      <c r="F18" s="554">
        <f t="shared" si="1"/>
        <v>2.2259377302459438</v>
      </c>
      <c r="I18" s="66">
        <v>99</v>
      </c>
      <c r="J18" s="67">
        <f t="shared" si="2"/>
        <v>2.2259377302459438</v>
      </c>
      <c r="K18" s="68">
        <f t="shared" si="4"/>
        <v>2.2259377302459438</v>
      </c>
      <c r="L18" s="77">
        <f t="shared" si="3"/>
        <v>-914356</v>
      </c>
      <c r="M18" s="66">
        <v>1999</v>
      </c>
      <c r="N18" s="67">
        <v>2.2259377302459438</v>
      </c>
    </row>
    <row r="19" spans="1:14" ht="20.100000000000001" customHeight="1">
      <c r="A19" s="627">
        <v>36861</v>
      </c>
      <c r="B19" s="551">
        <v>15236218</v>
      </c>
      <c r="C19" s="551">
        <v>863763</v>
      </c>
      <c r="D19" s="552">
        <v>16099981</v>
      </c>
      <c r="E19" s="553">
        <v>7017233</v>
      </c>
      <c r="F19" s="554">
        <v>2.2943489264215682</v>
      </c>
      <c r="I19" s="707" t="s">
        <v>285</v>
      </c>
      <c r="J19" s="67">
        <f t="shared" si="2"/>
        <v>2.2943489264215682</v>
      </c>
      <c r="K19" s="68">
        <f t="shared" si="4"/>
        <v>2.2943489264215682</v>
      </c>
      <c r="L19" s="77">
        <f t="shared" si="3"/>
        <v>-853664</v>
      </c>
      <c r="M19" s="66">
        <v>2000</v>
      </c>
      <c r="N19" s="67">
        <v>2.2943489264215682</v>
      </c>
    </row>
    <row r="20" spans="1:14" ht="20.100000000000001" customHeight="1">
      <c r="A20" s="627">
        <v>37226</v>
      </c>
      <c r="B20" s="551">
        <v>15748752</v>
      </c>
      <c r="C20" s="551">
        <v>920661</v>
      </c>
      <c r="D20" s="552">
        <v>16669413</v>
      </c>
      <c r="E20" s="553">
        <v>7121087</v>
      </c>
      <c r="F20" s="554">
        <v>2.3408523165072972</v>
      </c>
      <c r="I20" s="707" t="s">
        <v>286</v>
      </c>
      <c r="J20" s="67">
        <f t="shared" si="2"/>
        <v>2.3408523165072972</v>
      </c>
      <c r="K20" s="68">
        <f t="shared" si="4"/>
        <v>2.3408523165072972</v>
      </c>
      <c r="L20" s="77">
        <f t="shared" si="3"/>
        <v>-863763</v>
      </c>
      <c r="M20" s="66">
        <v>2001</v>
      </c>
      <c r="N20" s="67">
        <v>2.3408523165072972</v>
      </c>
    </row>
    <row r="21" spans="1:14" ht="20.100000000000001" customHeight="1">
      <c r="A21" s="627">
        <v>37591</v>
      </c>
      <c r="B21" s="551">
        <v>16188390</v>
      </c>
      <c r="C21" s="551">
        <v>1000967</v>
      </c>
      <c r="D21" s="552">
        <v>17189357</v>
      </c>
      <c r="E21" s="553">
        <v>7190919</v>
      </c>
      <c r="F21" s="554">
        <v>2.3904256187561006</v>
      </c>
      <c r="I21" s="707" t="s">
        <v>287</v>
      </c>
      <c r="J21" s="67">
        <f t="shared" si="2"/>
        <v>2.3904256187561006</v>
      </c>
      <c r="K21" s="70">
        <f t="shared" si="4"/>
        <v>2.3904256187561006</v>
      </c>
      <c r="L21" s="77">
        <f t="shared" si="3"/>
        <v>-920661</v>
      </c>
      <c r="M21" s="66">
        <v>2002</v>
      </c>
      <c r="N21" s="67">
        <v>2.3904256187561006</v>
      </c>
    </row>
    <row r="22" spans="1:14" ht="20.100000000000001" customHeight="1">
      <c r="A22" s="627">
        <v>37956</v>
      </c>
      <c r="B22" s="551">
        <v>16589561</v>
      </c>
      <c r="C22" s="551">
        <v>1073834</v>
      </c>
      <c r="D22" s="552">
        <v>17663395</v>
      </c>
      <c r="E22" s="553">
        <v>7247856</v>
      </c>
      <c r="F22" s="554">
        <v>2.4370510396453793</v>
      </c>
      <c r="I22" s="707" t="s">
        <v>288</v>
      </c>
      <c r="J22" s="67">
        <f t="shared" si="2"/>
        <v>2.4370510396453793</v>
      </c>
      <c r="K22" s="70">
        <f t="shared" si="4"/>
        <v>2.4370510396453793</v>
      </c>
      <c r="L22" s="77">
        <f t="shared" si="3"/>
        <v>-1000967</v>
      </c>
      <c r="M22" s="66">
        <v>2003</v>
      </c>
      <c r="N22" s="67">
        <v>2.4317073904338056</v>
      </c>
    </row>
    <row r="23" spans="1:14" ht="20.100000000000001" customHeight="1">
      <c r="A23" s="627">
        <v>38322</v>
      </c>
      <c r="B23" s="551">
        <v>17161920</v>
      </c>
      <c r="C23" s="551">
        <v>1121015</v>
      </c>
      <c r="D23" s="552">
        <v>18282935</v>
      </c>
      <c r="E23" s="553">
        <v>7300329</v>
      </c>
      <c r="F23" s="554">
        <v>2.5043987743566078</v>
      </c>
      <c r="I23" s="707" t="s">
        <v>289</v>
      </c>
      <c r="J23" s="67">
        <f t="shared" si="2"/>
        <v>2.5043987743566078</v>
      </c>
      <c r="K23" s="70">
        <f t="shared" si="4"/>
        <v>2.5043987743566078</v>
      </c>
      <c r="L23" s="77">
        <f t="shared" si="3"/>
        <v>-1073834</v>
      </c>
      <c r="M23" s="71">
        <v>38108</v>
      </c>
      <c r="N23" s="67">
        <v>2.5116464210639111</v>
      </c>
    </row>
    <row r="24" spans="1:14" ht="20.100000000000001" customHeight="1">
      <c r="A24" s="627">
        <v>38717</v>
      </c>
      <c r="B24" s="551">
        <v>18156182</v>
      </c>
      <c r="C24" s="551">
        <v>1169636</v>
      </c>
      <c r="D24" s="552">
        <v>19325818</v>
      </c>
      <c r="E24" s="553">
        <v>7388500</v>
      </c>
      <c r="F24" s="554">
        <v>2.6156619070176625</v>
      </c>
      <c r="I24" s="707" t="s">
        <v>290</v>
      </c>
      <c r="J24" s="67">
        <f t="shared" si="2"/>
        <v>2.6156619070176625</v>
      </c>
      <c r="K24" s="70">
        <f t="shared" si="4"/>
        <v>2.6156619070176625</v>
      </c>
      <c r="L24" s="77">
        <f t="shared" si="3"/>
        <v>-1121015</v>
      </c>
      <c r="M24" s="71">
        <v>38108</v>
      </c>
      <c r="N24" s="67">
        <v>2.5116464210639111</v>
      </c>
    </row>
    <row r="25" spans="1:14" ht="20.100000000000001" customHeight="1">
      <c r="A25" s="627">
        <v>39082</v>
      </c>
      <c r="B25" s="551">
        <v>18770259</v>
      </c>
      <c r="C25" s="551">
        <v>1209077</v>
      </c>
      <c r="D25" s="552">
        <v>19979336</v>
      </c>
      <c r="E25" s="553">
        <v>7494385</v>
      </c>
      <c r="F25" s="554">
        <v>2.6659073426305162</v>
      </c>
      <c r="I25" s="707" t="s">
        <v>291</v>
      </c>
      <c r="J25" s="67">
        <f t="shared" si="2"/>
        <v>2.6659073426305162</v>
      </c>
      <c r="K25" s="70">
        <f t="shared" si="4"/>
        <v>2.6659073426305162</v>
      </c>
      <c r="L25" s="77">
        <f t="shared" si="3"/>
        <v>-1169636</v>
      </c>
      <c r="M25" s="71">
        <v>38108</v>
      </c>
      <c r="N25" s="67">
        <v>2.5116464210639111</v>
      </c>
    </row>
    <row r="26" spans="1:14" ht="20.100000000000001" customHeight="1">
      <c r="A26" s="627">
        <v>39447</v>
      </c>
      <c r="B26" s="551">
        <v>19195755</v>
      </c>
      <c r="C26" s="551">
        <v>1367463</v>
      </c>
      <c r="D26" s="552">
        <v>20563218</v>
      </c>
      <c r="E26" s="553">
        <v>7586574</v>
      </c>
      <c r="F26" s="554">
        <v>2.710474846749007</v>
      </c>
      <c r="G26" s="555"/>
      <c r="H26" s="69"/>
      <c r="I26" s="707" t="s">
        <v>292</v>
      </c>
      <c r="J26" s="67">
        <f t="shared" si="2"/>
        <v>2.710474846749007</v>
      </c>
      <c r="K26" s="70">
        <f t="shared" si="4"/>
        <v>2.710474846749007</v>
      </c>
      <c r="L26" s="77">
        <f t="shared" si="3"/>
        <v>-1209077</v>
      </c>
      <c r="M26" s="71">
        <v>38108</v>
      </c>
      <c r="N26" s="67">
        <v>2.5116464210639111</v>
      </c>
    </row>
    <row r="27" spans="1:14" ht="20.100000000000001" customHeight="1">
      <c r="A27" s="627">
        <v>39813</v>
      </c>
      <c r="B27" s="551">
        <v>18305613</v>
      </c>
      <c r="C27" s="551">
        <v>2156051</v>
      </c>
      <c r="D27" s="552">
        <v>20461664</v>
      </c>
      <c r="E27" s="553">
        <v>7700749</v>
      </c>
      <c r="F27" s="554">
        <v>2.657100497626919</v>
      </c>
      <c r="G27" s="555"/>
      <c r="H27" s="69"/>
      <c r="I27" s="707" t="s">
        <v>293</v>
      </c>
      <c r="J27" s="67">
        <f t="shared" ref="J27:J39" si="5">F27</f>
        <v>2.657100497626919</v>
      </c>
      <c r="K27" s="70">
        <f t="shared" ref="K27:K39" si="6">F27</f>
        <v>2.657100497626919</v>
      </c>
      <c r="M27" s="71">
        <v>38108</v>
      </c>
      <c r="N27" s="67">
        <v>2.5116464210639111</v>
      </c>
    </row>
    <row r="28" spans="1:14" ht="20.100000000000001" customHeight="1">
      <c r="A28" s="627">
        <v>40178</v>
      </c>
      <c r="B28" s="551">
        <v>17640018</v>
      </c>
      <c r="C28" s="551">
        <v>2874522</v>
      </c>
      <c r="D28" s="552">
        <v>20514540</v>
      </c>
      <c r="E28" s="553">
        <v>7826416</v>
      </c>
      <c r="F28" s="554">
        <v>2.6211921267665814</v>
      </c>
      <c r="G28" s="555"/>
      <c r="H28" s="110">
        <v>8184117</v>
      </c>
      <c r="I28" s="707" t="s">
        <v>294</v>
      </c>
      <c r="J28" s="67">
        <f t="shared" si="5"/>
        <v>2.6211921267665814</v>
      </c>
      <c r="K28" s="70">
        <f t="shared" si="6"/>
        <v>2.6211921267665814</v>
      </c>
      <c r="M28" s="71">
        <v>38108</v>
      </c>
      <c r="N28" s="67">
        <v>2.5116464210639111</v>
      </c>
    </row>
    <row r="29" spans="1:14" ht="20.100000000000001" customHeight="1">
      <c r="A29" s="627">
        <v>40543</v>
      </c>
      <c r="B29" s="551">
        <v>17478095</v>
      </c>
      <c r="C29" s="551">
        <v>2858314</v>
      </c>
      <c r="D29" s="552">
        <v>20336409</v>
      </c>
      <c r="E29" s="553">
        <v>7948463</v>
      </c>
      <c r="F29" s="554">
        <v>2.5585335177379576</v>
      </c>
      <c r="G29" s="500">
        <v>8269866</v>
      </c>
      <c r="H29" s="96">
        <f>E40-H28</f>
        <v>196914</v>
      </c>
      <c r="I29" s="707" t="s">
        <v>279</v>
      </c>
      <c r="J29" s="67">
        <f t="shared" si="5"/>
        <v>2.5585335177379576</v>
      </c>
      <c r="K29" s="70">
        <f t="shared" si="6"/>
        <v>2.5585335177379576</v>
      </c>
      <c r="M29" s="71">
        <v>38108</v>
      </c>
      <c r="N29" s="67">
        <v>2.5116464210639111</v>
      </c>
    </row>
    <row r="30" spans="1:14" ht="20.100000000000001" customHeight="1">
      <c r="A30" s="572">
        <v>40907</v>
      </c>
      <c r="B30" s="556">
        <v>17111792</v>
      </c>
      <c r="C30" s="551">
        <v>2770164</v>
      </c>
      <c r="D30" s="552">
        <v>19881956</v>
      </c>
      <c r="E30" s="553">
        <v>8061785</v>
      </c>
      <c r="F30" s="554">
        <v>2.4661977465288394</v>
      </c>
      <c r="G30" s="557">
        <f>E40-G29</f>
        <v>111165</v>
      </c>
      <c r="H30" s="69"/>
      <c r="I30" s="707" t="s">
        <v>280</v>
      </c>
      <c r="J30" s="67">
        <f t="shared" si="5"/>
        <v>2.4661977465288394</v>
      </c>
      <c r="K30" s="70">
        <f t="shared" si="6"/>
        <v>2.4661977465288394</v>
      </c>
      <c r="M30" s="71">
        <v>38108</v>
      </c>
      <c r="N30" s="67">
        <v>2.5116464210639111</v>
      </c>
    </row>
    <row r="31" spans="1:14" ht="20.100000000000001" customHeight="1">
      <c r="A31" s="572">
        <v>41274</v>
      </c>
      <c r="B31" s="556">
        <v>16332488</v>
      </c>
      <c r="C31" s="551">
        <v>2798733</v>
      </c>
      <c r="D31" s="552">
        <v>19131221</v>
      </c>
      <c r="E31" s="553">
        <v>8182112</v>
      </c>
      <c r="F31" s="554">
        <v>2.3381763779327391</v>
      </c>
      <c r="G31" s="555" t="s">
        <v>39</v>
      </c>
      <c r="H31" s="69"/>
      <c r="I31" s="707" t="s">
        <v>190</v>
      </c>
      <c r="J31" s="67">
        <f t="shared" si="5"/>
        <v>2.3381763779327391</v>
      </c>
      <c r="K31" s="70">
        <f t="shared" si="6"/>
        <v>2.3381763779327391</v>
      </c>
      <c r="M31" s="71">
        <v>38108</v>
      </c>
      <c r="N31" s="67">
        <v>2.5116464210639111</v>
      </c>
    </row>
    <row r="32" spans="1:14" ht="20.100000000000001" customHeight="1">
      <c r="A32" s="627">
        <v>41639</v>
      </c>
      <c r="B32" s="556">
        <v>16258042</v>
      </c>
      <c r="C32" s="551">
        <v>2592428</v>
      </c>
      <c r="D32" s="552">
        <v>18850470</v>
      </c>
      <c r="E32" s="553">
        <v>8315826</v>
      </c>
      <c r="F32" s="554">
        <v>2.2668187141000784</v>
      </c>
      <c r="G32" s="555" t="s">
        <v>39</v>
      </c>
      <c r="H32" s="112"/>
      <c r="I32" s="707" t="s">
        <v>191</v>
      </c>
      <c r="J32" s="67">
        <f t="shared" si="5"/>
        <v>2.2668187141000784</v>
      </c>
      <c r="K32" s="70">
        <f t="shared" si="6"/>
        <v>2.2668187141000784</v>
      </c>
      <c r="M32" s="71">
        <v>38108</v>
      </c>
      <c r="N32" s="67">
        <v>2.5116464210639111</v>
      </c>
    </row>
    <row r="33" spans="1:14" ht="18.600000000000001" hidden="1" customHeight="1">
      <c r="A33" s="572">
        <v>41642</v>
      </c>
      <c r="B33" s="556">
        <v>16101625</v>
      </c>
      <c r="C33" s="551">
        <v>2592428</v>
      </c>
      <c r="D33" s="552">
        <v>18694053</v>
      </c>
      <c r="E33" s="553">
        <v>8323965</v>
      </c>
      <c r="F33" s="554">
        <v>2.245811100839564</v>
      </c>
      <c r="G33" s="555" t="s">
        <v>64</v>
      </c>
      <c r="H33" s="69"/>
      <c r="I33" s="707" t="s">
        <v>180</v>
      </c>
      <c r="J33" s="67">
        <f>F33</f>
        <v>2.245811100839564</v>
      </c>
      <c r="K33" s="70">
        <f>F33</f>
        <v>2.245811100839564</v>
      </c>
      <c r="M33" s="71">
        <v>38108</v>
      </c>
      <c r="N33" s="67">
        <v>2.5116464210639111</v>
      </c>
    </row>
    <row r="34" spans="1:14" ht="18.600000000000001" hidden="1" customHeight="1">
      <c r="A34" s="572">
        <v>41673</v>
      </c>
      <c r="B34" s="556">
        <v>16168480</v>
      </c>
      <c r="C34" s="551">
        <v>2659865</v>
      </c>
      <c r="D34" s="552">
        <v>18828345</v>
      </c>
      <c r="E34" s="553">
        <v>8318212</v>
      </c>
      <c r="F34" s="554">
        <v>2.263508672296402</v>
      </c>
      <c r="G34" s="555" t="s">
        <v>64</v>
      </c>
      <c r="H34" s="69"/>
      <c r="I34" s="707" t="s">
        <v>186</v>
      </c>
      <c r="J34" s="67">
        <f>F34</f>
        <v>2.263508672296402</v>
      </c>
      <c r="K34" s="70">
        <f>F34</f>
        <v>2.263508672296402</v>
      </c>
      <c r="M34" s="71">
        <v>38108</v>
      </c>
      <c r="N34" s="67">
        <v>2.5116464210639111</v>
      </c>
    </row>
    <row r="35" spans="1:14" ht="18.600000000000001" hidden="1" customHeight="1">
      <c r="A35" s="572">
        <v>41701</v>
      </c>
      <c r="B35" s="556">
        <v>16269721</v>
      </c>
      <c r="C35" s="551">
        <v>2609004</v>
      </c>
      <c r="D35" s="552">
        <v>18878725</v>
      </c>
      <c r="E35" s="553">
        <v>8328658</v>
      </c>
      <c r="F35" s="554">
        <v>2.266718719870596</v>
      </c>
      <c r="G35" s="555" t="s">
        <v>64</v>
      </c>
      <c r="H35" s="69"/>
      <c r="I35" s="707" t="s">
        <v>187</v>
      </c>
      <c r="J35" s="67">
        <f t="shared" si="5"/>
        <v>2.266718719870596</v>
      </c>
      <c r="K35" s="70">
        <f t="shared" si="6"/>
        <v>2.266718719870596</v>
      </c>
      <c r="M35" s="71">
        <v>38108</v>
      </c>
      <c r="N35" s="67">
        <v>2.5116464210639111</v>
      </c>
    </row>
    <row r="36" spans="1:14" ht="18.600000000000001" hidden="1" customHeight="1">
      <c r="A36" s="572">
        <v>41732</v>
      </c>
      <c r="B36" s="556">
        <v>16420853</v>
      </c>
      <c r="C36" s="551">
        <v>2529770</v>
      </c>
      <c r="D36" s="552">
        <v>18950623</v>
      </c>
      <c r="E36" s="553">
        <v>8339738</v>
      </c>
      <c r="F36" s="554">
        <v>2.2723283393315232</v>
      </c>
      <c r="G36" s="555" t="s">
        <v>32</v>
      </c>
      <c r="H36" s="69"/>
      <c r="I36" s="707" t="s">
        <v>281</v>
      </c>
      <c r="J36" s="67">
        <f t="shared" si="5"/>
        <v>2.2723283393315232</v>
      </c>
      <c r="K36" s="70">
        <f t="shared" si="6"/>
        <v>2.2723283393315232</v>
      </c>
      <c r="M36" s="71">
        <v>38108</v>
      </c>
      <c r="N36" s="67">
        <v>2.5116464210639111</v>
      </c>
    </row>
    <row r="37" spans="1:14" ht="18.600000000000001" hidden="1" customHeight="1">
      <c r="A37" s="572">
        <v>41762</v>
      </c>
      <c r="B37" s="556">
        <v>16643364</v>
      </c>
      <c r="C37" s="551">
        <v>2420564</v>
      </c>
      <c r="D37" s="552">
        <v>19063928</v>
      </c>
      <c r="E37" s="553">
        <v>8341124</v>
      </c>
      <c r="F37" s="554">
        <v>2.2855346593576598</v>
      </c>
      <c r="G37" s="555" t="s">
        <v>32</v>
      </c>
      <c r="H37" s="69"/>
      <c r="I37" s="707" t="s">
        <v>282</v>
      </c>
      <c r="J37" s="67">
        <f t="shared" si="5"/>
        <v>2.2855346593576598</v>
      </c>
      <c r="K37" s="70">
        <f t="shared" si="6"/>
        <v>2.2855346593576598</v>
      </c>
      <c r="M37" s="71">
        <v>38108</v>
      </c>
      <c r="N37" s="67">
        <v>2.5116464210639111</v>
      </c>
    </row>
    <row r="38" spans="1:14" ht="18.600000000000001" hidden="1" customHeight="1">
      <c r="A38" s="572">
        <v>41793</v>
      </c>
      <c r="B38" s="556">
        <v>16555787</v>
      </c>
      <c r="C38" s="551">
        <v>2346749</v>
      </c>
      <c r="D38" s="552">
        <v>18902536</v>
      </c>
      <c r="E38" s="553">
        <v>8355745</v>
      </c>
      <c r="F38" s="554">
        <v>2.262220304712506</v>
      </c>
      <c r="G38" s="555" t="s">
        <v>32</v>
      </c>
      <c r="H38" s="69"/>
      <c r="I38" s="707" t="s">
        <v>275</v>
      </c>
      <c r="J38" s="67">
        <f t="shared" si="5"/>
        <v>2.262220304712506</v>
      </c>
      <c r="K38" s="70">
        <f t="shared" si="6"/>
        <v>2.262220304712506</v>
      </c>
      <c r="M38" s="71">
        <v>38108</v>
      </c>
      <c r="N38" s="67">
        <v>2.5116464210639111</v>
      </c>
    </row>
    <row r="39" spans="1:14" ht="18.600000000000001" hidden="1" customHeight="1">
      <c r="A39" s="572">
        <v>41823</v>
      </c>
      <c r="B39" s="556">
        <v>16605097</v>
      </c>
      <c r="C39" s="551">
        <v>2327339</v>
      </c>
      <c r="D39" s="552">
        <v>18932436</v>
      </c>
      <c r="E39" s="553">
        <v>8368115</v>
      </c>
      <c r="F39" s="554">
        <v>2.2624493090737876</v>
      </c>
      <c r="G39" s="555" t="s">
        <v>34</v>
      </c>
      <c r="H39" s="69"/>
      <c r="I39" s="707" t="s">
        <v>192</v>
      </c>
      <c r="J39" s="67">
        <f t="shared" si="5"/>
        <v>2.2624493090737876</v>
      </c>
      <c r="K39" s="70">
        <f t="shared" si="6"/>
        <v>2.2624493090737876</v>
      </c>
      <c r="M39" s="71">
        <v>38108</v>
      </c>
      <c r="N39" s="67">
        <v>2.5116464210639111</v>
      </c>
    </row>
    <row r="40" spans="1:14" ht="18.600000000000001" hidden="1" customHeight="1">
      <c r="A40" s="572">
        <v>41854</v>
      </c>
      <c r="B40" s="556">
        <v>16611116</v>
      </c>
      <c r="C40" s="551">
        <v>2379446</v>
      </c>
      <c r="D40" s="552">
        <v>18990562</v>
      </c>
      <c r="E40" s="553">
        <v>8381031</v>
      </c>
      <c r="F40" s="554">
        <v>2.265898073876591</v>
      </c>
      <c r="G40" s="555" t="s">
        <v>35</v>
      </c>
      <c r="H40" s="69"/>
      <c r="I40" s="707" t="s">
        <v>181</v>
      </c>
      <c r="J40" s="67">
        <f t="shared" si="2"/>
        <v>2.265898073876591</v>
      </c>
      <c r="K40" s="70">
        <f t="shared" si="4"/>
        <v>2.265898073876591</v>
      </c>
      <c r="M40" s="71">
        <v>38108</v>
      </c>
      <c r="N40" s="67">
        <v>2.5116464210639111</v>
      </c>
    </row>
    <row r="41" spans="1:14" ht="18.600000000000001" hidden="1" customHeight="1">
      <c r="A41" s="572">
        <v>41885</v>
      </c>
      <c r="B41" s="556">
        <v>16565854</v>
      </c>
      <c r="C41" s="551">
        <v>2382324</v>
      </c>
      <c r="D41" s="552">
        <v>18948178</v>
      </c>
      <c r="E41" s="553">
        <v>8385487</v>
      </c>
      <c r="F41" s="554">
        <v>2.2596395415078456</v>
      </c>
      <c r="G41" s="555"/>
      <c r="H41" s="69"/>
      <c r="I41" s="707" t="s">
        <v>295</v>
      </c>
      <c r="J41" s="67">
        <f>F41</f>
        <v>2.2596395415078456</v>
      </c>
      <c r="K41" s="70"/>
      <c r="M41" s="71"/>
      <c r="N41" s="67"/>
    </row>
    <row r="42" spans="1:14" ht="18.600000000000001" hidden="1" customHeight="1">
      <c r="A42" s="572">
        <v>41915</v>
      </c>
      <c r="B42" s="556">
        <v>16575092</v>
      </c>
      <c r="C42" s="551">
        <v>2245893</v>
      </c>
      <c r="D42" s="552">
        <v>18820985</v>
      </c>
      <c r="E42" s="553">
        <v>8400291</v>
      </c>
      <c r="F42" s="554">
        <v>2.2405158345109712</v>
      </c>
      <c r="G42" s="555"/>
      <c r="H42" s="69"/>
      <c r="I42" s="707" t="s">
        <v>273</v>
      </c>
      <c r="J42" s="67">
        <f>F42</f>
        <v>2.2405158345109712</v>
      </c>
      <c r="K42" s="70"/>
      <c r="M42" s="71"/>
      <c r="N42" s="67"/>
    </row>
    <row r="43" spans="1:14" ht="18.600000000000001" hidden="1" customHeight="1">
      <c r="A43" s="572">
        <v>41946</v>
      </c>
      <c r="B43" s="556">
        <v>16731207</v>
      </c>
      <c r="C43" s="551">
        <v>2302600</v>
      </c>
      <c r="D43" s="552">
        <v>19033807</v>
      </c>
      <c r="E43" s="553">
        <v>8416198</v>
      </c>
      <c r="F43" s="554">
        <v>2.2615683471325174</v>
      </c>
      <c r="G43" s="555"/>
      <c r="H43" s="69"/>
      <c r="I43" s="707" t="s">
        <v>283</v>
      </c>
      <c r="J43" s="67">
        <f>F43</f>
        <v>2.2615683471325174</v>
      </c>
      <c r="K43" s="70"/>
      <c r="M43" s="71"/>
      <c r="N43" s="67"/>
    </row>
    <row r="44" spans="1:14" ht="18.600000000000001" customHeight="1">
      <c r="A44" s="572">
        <v>41976</v>
      </c>
      <c r="B44" s="556">
        <v>16651884</v>
      </c>
      <c r="C44" s="551">
        <v>2280749</v>
      </c>
      <c r="D44" s="552">
        <v>18932633</v>
      </c>
      <c r="E44" s="553">
        <v>8428617</v>
      </c>
      <c r="F44" s="554">
        <v>2.2462324483364235</v>
      </c>
      <c r="G44" s="555"/>
      <c r="H44" s="112"/>
      <c r="I44" s="707" t="s">
        <v>180</v>
      </c>
      <c r="J44" s="67">
        <f>F44</f>
        <v>2.2462324483364235</v>
      </c>
      <c r="K44" s="70"/>
      <c r="M44" s="71"/>
      <c r="N44" s="67"/>
    </row>
    <row r="45" spans="1:14" ht="18.600000000000001" hidden="1" customHeight="1">
      <c r="A45" s="572">
        <v>42007</v>
      </c>
      <c r="B45" s="556">
        <v>16589693</v>
      </c>
      <c r="C45" s="551">
        <v>2280749</v>
      </c>
      <c r="D45" s="552">
        <v>18870442</v>
      </c>
      <c r="E45" s="553">
        <v>8439499</v>
      </c>
      <c r="F45" s="554">
        <v>2.2359670876197746</v>
      </c>
      <c r="G45" s="558"/>
      <c r="H45" s="112" t="s">
        <v>61</v>
      </c>
      <c r="I45" s="707" t="s">
        <v>276</v>
      </c>
      <c r="J45" s="67">
        <f>F45</f>
        <v>2.2359670876197746</v>
      </c>
      <c r="K45" s="70"/>
      <c r="M45" s="71"/>
      <c r="N45" s="67"/>
    </row>
    <row r="46" spans="1:14" ht="18.600000000000001" hidden="1" customHeight="1">
      <c r="A46" s="572">
        <v>42038</v>
      </c>
      <c r="B46" s="556">
        <v>16705373</v>
      </c>
      <c r="C46" s="551">
        <v>2283274</v>
      </c>
      <c r="D46" s="552">
        <v>18988647</v>
      </c>
      <c r="E46" s="553">
        <v>8426243</v>
      </c>
      <c r="F46" s="554">
        <v>2.253512864511503</v>
      </c>
      <c r="G46" s="558"/>
      <c r="H46" s="112" t="s">
        <v>62</v>
      </c>
      <c r="I46" s="707" t="s">
        <v>277</v>
      </c>
      <c r="J46" s="67">
        <f t="shared" ref="J46:J60" si="7">F46</f>
        <v>2.253512864511503</v>
      </c>
      <c r="K46" s="70"/>
      <c r="M46" s="71"/>
      <c r="N46" s="67"/>
    </row>
    <row r="47" spans="1:14" ht="18.600000000000001" hidden="1" customHeight="1">
      <c r="A47" s="572">
        <v>42066</v>
      </c>
      <c r="B47" s="556">
        <v>16826434</v>
      </c>
      <c r="C47" s="551">
        <v>2234864</v>
      </c>
      <c r="D47" s="552">
        <v>19061298</v>
      </c>
      <c r="E47" s="553">
        <v>8428726</v>
      </c>
      <c r="F47" s="554">
        <v>2.2614684591716472</v>
      </c>
      <c r="G47" s="558"/>
      <c r="H47" s="112" t="s">
        <v>63</v>
      </c>
      <c r="I47" s="707" t="s">
        <v>296</v>
      </c>
      <c r="J47" s="67">
        <f t="shared" si="7"/>
        <v>2.2614684591716472</v>
      </c>
      <c r="K47" s="70"/>
      <c r="M47" s="71"/>
      <c r="N47" s="67"/>
    </row>
    <row r="48" spans="1:14" ht="18.600000000000001" hidden="1" customHeight="1">
      <c r="A48" s="572">
        <v>42097</v>
      </c>
      <c r="B48" s="556">
        <v>16980815</v>
      </c>
      <c r="C48" s="551">
        <v>2154935</v>
      </c>
      <c r="D48" s="552">
        <v>19135750</v>
      </c>
      <c r="E48" s="553">
        <v>8436354</v>
      </c>
      <c r="F48" s="554">
        <v>2.2682488193359358</v>
      </c>
      <c r="G48" s="558"/>
      <c r="H48" s="112" t="s">
        <v>64</v>
      </c>
      <c r="I48" s="707" t="s">
        <v>297</v>
      </c>
      <c r="J48" s="67">
        <f t="shared" si="7"/>
        <v>2.2682488193359358</v>
      </c>
      <c r="K48" s="70"/>
      <c r="M48" s="71"/>
      <c r="N48" s="67"/>
    </row>
    <row r="49" spans="1:14" ht="18.600000000000001" hidden="1" customHeight="1">
      <c r="A49" s="572">
        <v>42127</v>
      </c>
      <c r="B49" s="556">
        <v>17248257</v>
      </c>
      <c r="C49" s="551">
        <v>2061004</v>
      </c>
      <c r="D49" s="552">
        <v>19309261</v>
      </c>
      <c r="E49" s="553">
        <v>8434731</v>
      </c>
      <c r="F49" s="554">
        <v>2.289256290449571</v>
      </c>
      <c r="G49" s="558"/>
      <c r="H49" s="112" t="s">
        <v>32</v>
      </c>
      <c r="I49" s="707" t="s">
        <v>188</v>
      </c>
      <c r="J49" s="67">
        <f t="shared" si="7"/>
        <v>2.289256290449571</v>
      </c>
      <c r="K49" s="70"/>
      <c r="M49" s="71"/>
      <c r="N49" s="67"/>
    </row>
    <row r="50" spans="1:14" ht="18.600000000000001" hidden="1" customHeight="1">
      <c r="A50" s="572">
        <v>42158</v>
      </c>
      <c r="B50" s="556">
        <v>17075015</v>
      </c>
      <c r="C50" s="551">
        <v>1977425</v>
      </c>
      <c r="D50" s="552">
        <v>19052440</v>
      </c>
      <c r="E50" s="553">
        <v>8447911</v>
      </c>
      <c r="F50" s="554">
        <v>2.2552841761708899</v>
      </c>
      <c r="G50" s="558">
        <f>C50-C48</f>
        <v>-177510</v>
      </c>
      <c r="H50" s="112" t="s">
        <v>33</v>
      </c>
      <c r="I50" s="707" t="s">
        <v>284</v>
      </c>
      <c r="J50" s="67">
        <f t="shared" si="7"/>
        <v>2.2552841761708899</v>
      </c>
      <c r="K50" s="70"/>
      <c r="M50" s="71"/>
      <c r="N50" s="67"/>
    </row>
    <row r="51" spans="1:14" ht="18" hidden="1" customHeight="1">
      <c r="A51" s="572">
        <v>42188</v>
      </c>
      <c r="B51" s="556">
        <v>17127907</v>
      </c>
      <c r="C51" s="551">
        <v>1977737</v>
      </c>
      <c r="D51" s="552">
        <v>19105644</v>
      </c>
      <c r="E51" s="553">
        <v>8461153</v>
      </c>
      <c r="F51" s="554">
        <v>2.258042609559241</v>
      </c>
      <c r="G51" s="558">
        <f>C51-C48</f>
        <v>-177198</v>
      </c>
      <c r="H51" s="112" t="s">
        <v>34</v>
      </c>
      <c r="I51" s="707" t="s">
        <v>298</v>
      </c>
      <c r="J51" s="67">
        <f t="shared" si="7"/>
        <v>2.258042609559241</v>
      </c>
      <c r="K51" s="70"/>
      <c r="M51" s="71"/>
      <c r="N51" s="67"/>
    </row>
    <row r="52" spans="1:14" ht="18" hidden="1" customHeight="1">
      <c r="A52" s="572">
        <v>42219</v>
      </c>
      <c r="B52" s="556">
        <v>16983302</v>
      </c>
      <c r="C52" s="551">
        <v>2040398</v>
      </c>
      <c r="D52" s="552">
        <v>19023700</v>
      </c>
      <c r="E52" s="553">
        <v>8462042</v>
      </c>
      <c r="F52" s="554">
        <v>2.2481216708685681</v>
      </c>
      <c r="G52" s="558">
        <f>C52-C48</f>
        <v>-114537</v>
      </c>
      <c r="H52" s="112"/>
      <c r="I52" s="707" t="s">
        <v>299</v>
      </c>
      <c r="J52" s="67">
        <f t="shared" si="7"/>
        <v>2.2481216708685681</v>
      </c>
      <c r="K52" s="70"/>
      <c r="M52" s="71"/>
      <c r="N52" s="67"/>
    </row>
    <row r="53" spans="1:14" ht="18" hidden="1" customHeight="1">
      <c r="A53" s="572">
        <v>42250</v>
      </c>
      <c r="B53" s="556">
        <v>17072551</v>
      </c>
      <c r="C53" s="551">
        <v>2081390</v>
      </c>
      <c r="D53" s="552">
        <v>19153941</v>
      </c>
      <c r="E53" s="553">
        <v>8474512</v>
      </c>
      <c r="F53" s="554">
        <v>2.2601821792216472</v>
      </c>
      <c r="G53" s="558">
        <f>C53-C48</f>
        <v>-73545</v>
      </c>
      <c r="H53" s="112"/>
      <c r="I53" s="707" t="s">
        <v>300</v>
      </c>
      <c r="J53" s="67">
        <f t="shared" si="7"/>
        <v>2.2601821792216472</v>
      </c>
      <c r="K53" s="70"/>
      <c r="M53" s="71"/>
      <c r="N53" s="67"/>
    </row>
    <row r="54" spans="1:14" ht="18" hidden="1" customHeight="1">
      <c r="A54" s="572">
        <v>42280</v>
      </c>
      <c r="B54" s="556">
        <v>17209036</v>
      </c>
      <c r="C54" s="551">
        <v>1937190</v>
      </c>
      <c r="D54" s="552">
        <v>19146226</v>
      </c>
      <c r="E54" s="553">
        <v>8485978</v>
      </c>
      <c r="F54" s="554">
        <v>2.2562191417418238</v>
      </c>
      <c r="G54" s="558">
        <f>C54-C48</f>
        <v>-217745</v>
      </c>
      <c r="H54" s="112"/>
      <c r="I54" s="707" t="s">
        <v>301</v>
      </c>
      <c r="J54" s="67">
        <f t="shared" si="7"/>
        <v>2.2562191417418238</v>
      </c>
      <c r="K54" s="70"/>
      <c r="M54" s="71"/>
      <c r="N54" s="67"/>
    </row>
    <row r="55" spans="1:14" ht="18" hidden="1" customHeight="1">
      <c r="A55" s="572">
        <v>42311</v>
      </c>
      <c r="B55" s="556">
        <v>17208793</v>
      </c>
      <c r="C55" s="551">
        <v>1981019</v>
      </c>
      <c r="D55" s="552">
        <v>19189812</v>
      </c>
      <c r="E55" s="553">
        <v>8498073</v>
      </c>
      <c r="F55" s="554">
        <v>2.2581368740889847</v>
      </c>
      <c r="G55" s="558">
        <f>C55-C48</f>
        <v>-173916</v>
      </c>
      <c r="H55" s="112"/>
      <c r="I55" s="707" t="s">
        <v>302</v>
      </c>
      <c r="J55" s="67">
        <f t="shared" si="7"/>
        <v>2.2581368740889847</v>
      </c>
      <c r="K55" s="70"/>
      <c r="M55" s="71"/>
      <c r="N55" s="67"/>
    </row>
    <row r="56" spans="1:14" ht="18" customHeight="1">
      <c r="A56" s="572">
        <v>42341</v>
      </c>
      <c r="B56" s="556">
        <v>17180590</v>
      </c>
      <c r="C56" s="551">
        <v>1982624</v>
      </c>
      <c r="D56" s="552">
        <v>19163214</v>
      </c>
      <c r="E56" s="553">
        <v>8508482</v>
      </c>
      <c r="F56" s="554">
        <v>2.2522482858869539</v>
      </c>
      <c r="G56" s="726">
        <v>1833869</v>
      </c>
      <c r="H56" s="1100" t="s">
        <v>315</v>
      </c>
      <c r="I56" s="707" t="s">
        <v>186</v>
      </c>
      <c r="J56" s="67">
        <f t="shared" si="7"/>
        <v>2.2522482858869539</v>
      </c>
      <c r="K56" s="70"/>
      <c r="M56" s="71"/>
      <c r="N56" s="67"/>
    </row>
    <row r="57" spans="1:14" ht="18" hidden="1" customHeight="1">
      <c r="A57" s="572">
        <v>42372</v>
      </c>
      <c r="B57" s="556">
        <v>17112224</v>
      </c>
      <c r="C57" s="551">
        <v>1982624</v>
      </c>
      <c r="D57" s="552">
        <v>19094848</v>
      </c>
      <c r="E57" s="553">
        <v>8503090</v>
      </c>
      <c r="F57" s="554">
        <v>2.2456363510206288</v>
      </c>
      <c r="G57" s="558"/>
      <c r="H57" s="1101"/>
      <c r="I57" s="707" t="s">
        <v>303</v>
      </c>
      <c r="J57" s="67">
        <f t="shared" si="7"/>
        <v>2.2456363510206288</v>
      </c>
      <c r="K57" s="70"/>
      <c r="M57" s="71"/>
      <c r="N57" s="67"/>
    </row>
    <row r="58" spans="1:14" ht="18" hidden="1" customHeight="1">
      <c r="A58" s="572">
        <v>42403</v>
      </c>
      <c r="B58" s="556">
        <v>17136666</v>
      </c>
      <c r="C58" s="551">
        <v>2042307</v>
      </c>
      <c r="D58" s="552">
        <v>19178973</v>
      </c>
      <c r="E58" s="553">
        <v>8509091</v>
      </c>
      <c r="F58" s="554">
        <v>2.2539391105348385</v>
      </c>
      <c r="G58" s="558"/>
      <c r="H58" s="1101"/>
      <c r="I58" s="707" t="s">
        <v>304</v>
      </c>
      <c r="J58" s="67">
        <f t="shared" si="7"/>
        <v>2.2539391105348385</v>
      </c>
      <c r="K58" s="70"/>
      <c r="M58" s="71"/>
      <c r="N58" s="67"/>
    </row>
    <row r="59" spans="1:14" ht="18" hidden="1" customHeight="1">
      <c r="A59" s="572">
        <v>42432</v>
      </c>
      <c r="B59" s="556">
        <v>17263972</v>
      </c>
      <c r="C59" s="556">
        <v>2001957</v>
      </c>
      <c r="D59" s="552">
        <v>19265929</v>
      </c>
      <c r="E59" s="553">
        <v>8518727</v>
      </c>
      <c r="F59" s="554">
        <v>2.261597184649772</v>
      </c>
      <c r="G59" s="558"/>
      <c r="H59" s="1101"/>
      <c r="I59" s="707" t="s">
        <v>305</v>
      </c>
      <c r="J59" s="67">
        <f t="shared" si="7"/>
        <v>2.261597184649772</v>
      </c>
      <c r="K59" s="70"/>
      <c r="M59" s="71"/>
      <c r="N59" s="67"/>
    </row>
    <row r="60" spans="1:14" ht="18" hidden="1" customHeight="1">
      <c r="A60" s="572">
        <v>42463</v>
      </c>
      <c r="B60" s="556">
        <v>17536670</v>
      </c>
      <c r="C60" s="556">
        <v>1909323</v>
      </c>
      <c r="D60" s="552">
        <v>19445993</v>
      </c>
      <c r="E60" s="553">
        <v>8524591</v>
      </c>
      <c r="F60" s="554">
        <v>2.281164339731959</v>
      </c>
      <c r="G60" s="558"/>
      <c r="H60" s="1101"/>
      <c r="I60" s="707" t="s">
        <v>306</v>
      </c>
      <c r="J60" s="67">
        <f t="shared" si="7"/>
        <v>2.281164339731959</v>
      </c>
      <c r="K60" s="70"/>
      <c r="M60" s="71"/>
      <c r="N60" s="67"/>
    </row>
    <row r="61" spans="1:14" ht="18" hidden="1" customHeight="1">
      <c r="A61" s="572">
        <v>42493</v>
      </c>
      <c r="B61" s="556">
        <v>17598891</v>
      </c>
      <c r="C61" s="556">
        <v>1849211</v>
      </c>
      <c r="D61" s="552">
        <v>19448102</v>
      </c>
      <c r="E61" s="553">
        <v>8528843</v>
      </c>
      <c r="F61" s="554">
        <v>2.2802743584329082</v>
      </c>
      <c r="G61" s="558"/>
      <c r="H61" s="1101"/>
      <c r="I61" s="707" t="s">
        <v>307</v>
      </c>
      <c r="J61" s="67">
        <f t="shared" ref="J61:J70" si="8">F61</f>
        <v>2.2802743584329082</v>
      </c>
      <c r="K61" s="70"/>
      <c r="M61" s="71"/>
      <c r="N61" s="67"/>
    </row>
    <row r="62" spans="1:14" ht="18" hidden="1" customHeight="1">
      <c r="A62" s="572">
        <v>42524</v>
      </c>
      <c r="B62" s="556">
        <v>17569069</v>
      </c>
      <c r="C62" s="556">
        <v>1789772</v>
      </c>
      <c r="D62" s="552">
        <v>19358841</v>
      </c>
      <c r="E62" s="553">
        <v>8545172</v>
      </c>
      <c r="F62" s="554">
        <v>2.2654711923879356</v>
      </c>
      <c r="G62" s="558"/>
      <c r="H62" s="1101"/>
      <c r="I62" s="707" t="s">
        <v>308</v>
      </c>
      <c r="J62" s="67">
        <f t="shared" si="8"/>
        <v>2.2654711923879356</v>
      </c>
      <c r="K62" s="70"/>
      <c r="M62" s="71"/>
      <c r="N62" s="67"/>
    </row>
    <row r="63" spans="1:14" ht="18" hidden="1" customHeight="1">
      <c r="A63" s="572">
        <v>42554</v>
      </c>
      <c r="B63" s="556">
        <v>17805680</v>
      </c>
      <c r="C63" s="556">
        <v>1808940</v>
      </c>
      <c r="D63" s="552">
        <v>19614620</v>
      </c>
      <c r="E63" s="553">
        <v>8559328</v>
      </c>
      <c r="F63" s="554">
        <v>2.2916074719884554</v>
      </c>
      <c r="G63" s="558"/>
      <c r="H63" s="1101"/>
      <c r="I63" s="707" t="s">
        <v>309</v>
      </c>
      <c r="J63" s="67">
        <f t="shared" si="8"/>
        <v>2.2916074719884554</v>
      </c>
      <c r="K63" s="70"/>
      <c r="M63" s="71"/>
      <c r="N63" s="67"/>
    </row>
    <row r="64" spans="1:14" ht="18" hidden="1" customHeight="1">
      <c r="A64" s="572">
        <v>42585</v>
      </c>
      <c r="B64" s="556">
        <v>17452444</v>
      </c>
      <c r="C64" s="556">
        <v>1855085</v>
      </c>
      <c r="D64" s="552">
        <v>19307529</v>
      </c>
      <c r="E64" s="553">
        <v>8568629</v>
      </c>
      <c r="F64" s="554">
        <v>2.2532810091322659</v>
      </c>
      <c r="G64" s="558"/>
      <c r="H64" s="1101"/>
      <c r="I64" s="707" t="s">
        <v>310</v>
      </c>
      <c r="J64" s="67">
        <f t="shared" si="8"/>
        <v>2.2532810091322659</v>
      </c>
      <c r="K64" s="70"/>
      <c r="M64" s="71"/>
      <c r="N64" s="67"/>
    </row>
    <row r="65" spans="1:14" ht="18" hidden="1" customHeight="1">
      <c r="A65" s="572">
        <v>42616</v>
      </c>
      <c r="B65" s="556">
        <v>17603313</v>
      </c>
      <c r="C65" s="551">
        <v>1886814</v>
      </c>
      <c r="D65" s="552">
        <v>19490127</v>
      </c>
      <c r="E65" s="553">
        <v>8574146</v>
      </c>
      <c r="F65" s="554">
        <v>2.2731274928138614</v>
      </c>
      <c r="G65" s="558"/>
      <c r="H65" s="1101"/>
      <c r="I65" s="707" t="s">
        <v>311</v>
      </c>
      <c r="J65" s="67">
        <f t="shared" si="8"/>
        <v>2.2731274928138614</v>
      </c>
      <c r="K65" s="70"/>
      <c r="M65" s="71"/>
      <c r="N65" s="67"/>
    </row>
    <row r="66" spans="1:14" ht="18" hidden="1" customHeight="1">
      <c r="A66" s="572">
        <v>42646</v>
      </c>
      <c r="B66" s="556">
        <v>17666175</v>
      </c>
      <c r="C66" s="551">
        <v>1756050</v>
      </c>
      <c r="D66" s="552">
        <v>19422225</v>
      </c>
      <c r="E66" s="553">
        <v>8586224</v>
      </c>
      <c r="F66" s="554">
        <v>2.2620216989447282</v>
      </c>
      <c r="G66" s="558"/>
      <c r="H66" s="1101"/>
      <c r="I66" s="707" t="s">
        <v>312</v>
      </c>
      <c r="J66" s="67">
        <f t="shared" si="8"/>
        <v>2.2620216989447282</v>
      </c>
      <c r="K66" s="70"/>
      <c r="M66" s="71"/>
      <c r="N66" s="67"/>
    </row>
    <row r="67" spans="1:14" ht="18" hidden="1" customHeight="1">
      <c r="A67" s="572">
        <v>42677</v>
      </c>
      <c r="B67" s="556">
        <v>17734106</v>
      </c>
      <c r="C67" s="551">
        <v>1776653</v>
      </c>
      <c r="D67" s="552">
        <v>19510759</v>
      </c>
      <c r="E67" s="553">
        <v>8595509</v>
      </c>
      <c r="F67" s="554">
        <v>2.2698782585184891</v>
      </c>
      <c r="G67" s="558"/>
      <c r="H67" s="1101"/>
      <c r="I67" s="707" t="s">
        <v>313</v>
      </c>
      <c r="J67" s="67">
        <f t="shared" si="8"/>
        <v>2.2698782585184891</v>
      </c>
      <c r="K67" s="70"/>
      <c r="M67" s="71"/>
      <c r="N67" s="67"/>
    </row>
    <row r="68" spans="1:14" ht="17.850000000000001" customHeight="1">
      <c r="A68" s="572">
        <v>42707</v>
      </c>
      <c r="B68" s="556">
        <v>17741897</v>
      </c>
      <c r="C68" s="551">
        <v>1842758</v>
      </c>
      <c r="D68" s="552">
        <v>19584655</v>
      </c>
      <c r="E68" s="553">
        <v>8609085</v>
      </c>
      <c r="F68" s="554">
        <v>2.2748822900459222</v>
      </c>
      <c r="G68" s="558"/>
      <c r="H68" s="1101"/>
      <c r="I68" s="707" t="s">
        <v>187</v>
      </c>
      <c r="J68" s="67">
        <f t="shared" si="8"/>
        <v>2.2748822900459222</v>
      </c>
      <c r="K68" s="70"/>
      <c r="M68" s="71"/>
      <c r="N68" s="67"/>
    </row>
    <row r="69" spans="1:14" ht="18" hidden="1" customHeight="1">
      <c r="A69" s="572">
        <v>42738</v>
      </c>
      <c r="B69" s="556">
        <v>17603834</v>
      </c>
      <c r="C69" s="551">
        <v>1842758</v>
      </c>
      <c r="D69" s="552">
        <v>19446592</v>
      </c>
      <c r="E69" s="553">
        <v>8602601</v>
      </c>
      <c r="F69" s="554">
        <v>2.2605479435812494</v>
      </c>
      <c r="G69" s="558"/>
      <c r="H69" s="112"/>
      <c r="I69" s="572">
        <f t="shared" ref="I69:I79" si="9">$A$107</f>
        <v>43893</v>
      </c>
      <c r="J69" s="67">
        <f t="shared" si="8"/>
        <v>2.2605479435812494</v>
      </c>
      <c r="K69" s="70"/>
      <c r="M69" s="71"/>
      <c r="N69" s="67"/>
    </row>
    <row r="70" spans="1:14" ht="18" hidden="1" customHeight="1">
      <c r="A70" s="572">
        <v>42769</v>
      </c>
      <c r="B70" s="556">
        <v>17728907</v>
      </c>
      <c r="C70" s="551">
        <v>1776473</v>
      </c>
      <c r="D70" s="552">
        <v>19505380</v>
      </c>
      <c r="E70" s="553">
        <v>8598985</v>
      </c>
      <c r="F70" s="554">
        <v>2.2683351581611086</v>
      </c>
      <c r="G70" s="558"/>
      <c r="H70" s="112"/>
      <c r="I70" s="572">
        <f t="shared" si="9"/>
        <v>43893</v>
      </c>
      <c r="J70" s="67">
        <f t="shared" si="8"/>
        <v>2.2683351581611086</v>
      </c>
      <c r="K70" s="70"/>
      <c r="M70" s="71"/>
      <c r="N70" s="67"/>
    </row>
    <row r="71" spans="1:14" ht="18" hidden="1" customHeight="1">
      <c r="A71" s="572">
        <v>42797</v>
      </c>
      <c r="B71" s="556">
        <v>17852833</v>
      </c>
      <c r="C71" s="551">
        <v>1633869</v>
      </c>
      <c r="D71" s="552">
        <v>19486702</v>
      </c>
      <c r="E71" s="553">
        <v>8610495</v>
      </c>
      <c r="F71" s="554">
        <v>2.2631337687322275</v>
      </c>
      <c r="G71" s="558"/>
      <c r="H71" s="112"/>
      <c r="I71" s="572">
        <f t="shared" si="9"/>
        <v>43893</v>
      </c>
      <c r="J71" s="67">
        <f t="shared" ref="J71:J84" si="10">F71</f>
        <v>2.2631337687322275</v>
      </c>
      <c r="K71" s="70"/>
      <c r="M71" s="71"/>
      <c r="N71" s="67"/>
    </row>
    <row r="72" spans="1:14" ht="18" hidden="1" customHeight="1">
      <c r="A72" s="572">
        <v>42828</v>
      </c>
      <c r="B72" s="556">
        <v>18184000</v>
      </c>
      <c r="C72" s="551">
        <v>1479463</v>
      </c>
      <c r="D72" s="552">
        <v>19663463</v>
      </c>
      <c r="E72" s="553">
        <v>8624602</v>
      </c>
      <c r="F72" s="554">
        <v>2.2799270041678446</v>
      </c>
      <c r="G72" s="558">
        <f>H72-300000</f>
        <v>1479463</v>
      </c>
      <c r="H72" s="727">
        <v>1779463</v>
      </c>
      <c r="I72" s="572">
        <f t="shared" si="9"/>
        <v>43893</v>
      </c>
      <c r="J72" s="67">
        <f t="shared" si="10"/>
        <v>2.2799270041678446</v>
      </c>
      <c r="K72" s="70"/>
      <c r="M72" s="71"/>
      <c r="N72" s="67"/>
    </row>
    <row r="73" spans="1:14" ht="18" hidden="1" customHeight="1">
      <c r="A73" s="572">
        <v>42858</v>
      </c>
      <c r="B73" s="556">
        <v>18261899</v>
      </c>
      <c r="C73" s="551">
        <v>1274167</v>
      </c>
      <c r="D73" s="552">
        <v>19536066</v>
      </c>
      <c r="E73" s="553">
        <v>8618842</v>
      </c>
      <c r="F73" s="554">
        <v>2.2666694667334659</v>
      </c>
      <c r="G73" s="555">
        <f>H73-400000</f>
        <v>1274167</v>
      </c>
      <c r="H73" s="727">
        <v>1674167</v>
      </c>
      <c r="I73" s="572">
        <f t="shared" si="9"/>
        <v>43893</v>
      </c>
      <c r="J73" s="67">
        <f t="shared" si="10"/>
        <v>2.2666694667334659</v>
      </c>
      <c r="K73" s="70"/>
      <c r="M73" s="71"/>
      <c r="N73" s="67"/>
    </row>
    <row r="74" spans="1:14" ht="18" hidden="1" customHeight="1">
      <c r="A74" s="572">
        <v>42889</v>
      </c>
      <c r="B74" s="556">
        <v>18196843</v>
      </c>
      <c r="C74" s="551">
        <v>1123856</v>
      </c>
      <c r="D74" s="552">
        <v>19320699</v>
      </c>
      <c r="E74" s="553">
        <v>8637504</v>
      </c>
      <c r="F74" s="554">
        <v>2.2368382115944607</v>
      </c>
      <c r="G74" s="557">
        <f>H74-500000</f>
        <v>1123856</v>
      </c>
      <c r="H74" s="727">
        <v>1623856</v>
      </c>
      <c r="I74" s="572">
        <f t="shared" si="9"/>
        <v>43893</v>
      </c>
      <c r="J74" s="67">
        <f t="shared" si="10"/>
        <v>2.2368382115944607</v>
      </c>
      <c r="K74" s="70"/>
      <c r="M74" s="71"/>
      <c r="N74" s="67"/>
    </row>
    <row r="75" spans="1:14" ht="18" hidden="1" customHeight="1">
      <c r="A75" s="572">
        <v>42919</v>
      </c>
      <c r="B75" s="556">
        <v>18276939</v>
      </c>
      <c r="C75" s="551">
        <v>1018278</v>
      </c>
      <c r="D75" s="552">
        <v>19295217</v>
      </c>
      <c r="E75" s="553">
        <v>8652057</v>
      </c>
      <c r="F75" s="554">
        <v>2.2301305920661409</v>
      </c>
      <c r="G75" s="557"/>
      <c r="H75" s="727"/>
      <c r="I75" s="572">
        <f t="shared" si="9"/>
        <v>43893</v>
      </c>
      <c r="J75" s="67">
        <f t="shared" si="10"/>
        <v>2.2301305920661409</v>
      </c>
      <c r="K75" s="70"/>
      <c r="M75" s="71"/>
      <c r="N75" s="67"/>
    </row>
    <row r="76" spans="1:14" ht="18" hidden="1" customHeight="1">
      <c r="A76" s="572">
        <v>42950</v>
      </c>
      <c r="B76" s="556">
        <v>18040192</v>
      </c>
      <c r="C76" s="551">
        <v>1150116.1100000031</v>
      </c>
      <c r="D76" s="552">
        <v>19190308.110000003</v>
      </c>
      <c r="E76" s="553">
        <v>8661628</v>
      </c>
      <c r="F76" s="554">
        <v>2.215554409632924</v>
      </c>
      <c r="G76" s="557"/>
      <c r="H76" s="727">
        <v>1701620</v>
      </c>
      <c r="I76" s="572">
        <f t="shared" si="9"/>
        <v>43893</v>
      </c>
      <c r="J76" s="67">
        <f t="shared" si="10"/>
        <v>2.215554409632924</v>
      </c>
      <c r="K76" s="70"/>
      <c r="M76" s="71"/>
      <c r="N76" s="67"/>
    </row>
    <row r="77" spans="1:14" ht="18" hidden="1" customHeight="1">
      <c r="A77" s="572">
        <v>42981</v>
      </c>
      <c r="B77" s="556">
        <v>18400140</v>
      </c>
      <c r="C77" s="556">
        <v>1066562</v>
      </c>
      <c r="D77" s="552">
        <v>19466702</v>
      </c>
      <c r="E77" s="553">
        <v>8668141</v>
      </c>
      <c r="F77" s="554">
        <v>2.2457758820489881</v>
      </c>
      <c r="G77" s="557"/>
      <c r="H77" s="727">
        <v>1701620</v>
      </c>
      <c r="I77" s="572">
        <f t="shared" si="9"/>
        <v>43893</v>
      </c>
      <c r="J77" s="67">
        <f t="shared" si="10"/>
        <v>2.2457758820489881</v>
      </c>
      <c r="K77" s="70"/>
      <c r="M77" s="71"/>
      <c r="N77" s="67"/>
    </row>
    <row r="78" spans="1:14" ht="18" hidden="1" customHeight="1">
      <c r="A78" s="572">
        <v>43011</v>
      </c>
      <c r="B78" s="556">
        <v>18281362</v>
      </c>
      <c r="C78" s="556">
        <v>1035991.9699999988</v>
      </c>
      <c r="D78" s="552">
        <v>19317353.969999999</v>
      </c>
      <c r="E78" s="553">
        <v>8679378</v>
      </c>
      <c r="F78" s="554">
        <v>2.2256610980648612</v>
      </c>
      <c r="G78" s="742">
        <v>19466521</v>
      </c>
      <c r="H78" s="727">
        <v>1701620</v>
      </c>
      <c r="I78" s="572">
        <f t="shared" si="9"/>
        <v>43893</v>
      </c>
      <c r="J78" s="67">
        <f t="shared" si="10"/>
        <v>2.2256610980648612</v>
      </c>
      <c r="K78" s="70"/>
      <c r="M78" s="71"/>
      <c r="N78" s="67"/>
    </row>
    <row r="79" spans="1:14" ht="18" hidden="1" customHeight="1">
      <c r="A79" s="572">
        <v>43042</v>
      </c>
      <c r="B79" s="556">
        <v>18364819</v>
      </c>
      <c r="C79" s="551">
        <v>1083493</v>
      </c>
      <c r="D79" s="552">
        <v>19448312</v>
      </c>
      <c r="E79" s="553">
        <v>8692779</v>
      </c>
      <c r="F79" s="554">
        <v>2.2372951158657086</v>
      </c>
      <c r="G79" s="742">
        <v>19466521</v>
      </c>
      <c r="H79" s="727">
        <v>1701620</v>
      </c>
      <c r="I79" s="572">
        <f t="shared" si="9"/>
        <v>43893</v>
      </c>
      <c r="J79" s="67">
        <f t="shared" si="10"/>
        <v>2.2372951158657086</v>
      </c>
      <c r="K79" s="70"/>
      <c r="M79" s="71"/>
      <c r="N79" s="67"/>
    </row>
    <row r="80" spans="1:14" ht="17.850000000000001" customHeight="1">
      <c r="A80" s="572">
        <v>43072</v>
      </c>
      <c r="B80" s="556">
        <v>18331107</v>
      </c>
      <c r="C80" s="556">
        <v>1124277</v>
      </c>
      <c r="D80" s="552">
        <v>19455384</v>
      </c>
      <c r="E80" s="553">
        <v>8705707</v>
      </c>
      <c r="F80" s="554">
        <v>2.2347850668532723</v>
      </c>
      <c r="G80" s="742">
        <v>19466521</v>
      </c>
      <c r="H80" s="727">
        <v>1701620</v>
      </c>
      <c r="I80" s="707">
        <v>17</v>
      </c>
      <c r="J80" s="67">
        <f t="shared" si="10"/>
        <v>2.2347850668532723</v>
      </c>
      <c r="K80" s="70"/>
      <c r="M80" s="71"/>
      <c r="N80" s="67"/>
    </row>
    <row r="81" spans="1:14" ht="18" hidden="1" customHeight="1">
      <c r="A81" s="572">
        <v>43103</v>
      </c>
      <c r="B81" s="556">
        <v>18211901</v>
      </c>
      <c r="C81" s="556">
        <v>1152190</v>
      </c>
      <c r="D81" s="552">
        <v>19364091</v>
      </c>
      <c r="E81" s="553">
        <v>8698160</v>
      </c>
      <c r="F81" s="554">
        <v>2.2262284207234635</v>
      </c>
      <c r="G81" s="742">
        <v>19466521</v>
      </c>
      <c r="H81" s="727">
        <v>1701620</v>
      </c>
      <c r="I81" s="762">
        <v>43101</v>
      </c>
      <c r="J81" s="67">
        <f t="shared" si="10"/>
        <v>2.2262284207234635</v>
      </c>
      <c r="K81" s="70"/>
      <c r="M81" s="71"/>
      <c r="N81" s="67"/>
    </row>
    <row r="82" spans="1:14" ht="18" hidden="1" customHeight="1">
      <c r="A82" s="572">
        <v>43134</v>
      </c>
      <c r="B82" s="556">
        <v>18314467</v>
      </c>
      <c r="C82" s="556">
        <v>1158945</v>
      </c>
      <c r="D82" s="552">
        <v>19473412</v>
      </c>
      <c r="E82" s="553">
        <v>8699056</v>
      </c>
      <c r="F82" s="554">
        <v>2.2385661156796783</v>
      </c>
      <c r="G82" s="742">
        <v>19466521</v>
      </c>
      <c r="H82" s="727">
        <v>1701620</v>
      </c>
      <c r="I82" s="762">
        <v>43132</v>
      </c>
      <c r="J82" s="67">
        <f t="shared" si="10"/>
        <v>2.2385661156796783</v>
      </c>
      <c r="K82" s="70"/>
      <c r="M82" s="71"/>
      <c r="N82" s="67"/>
    </row>
    <row r="83" spans="1:14" ht="18" hidden="1" customHeight="1">
      <c r="A83" s="572">
        <v>43162</v>
      </c>
      <c r="B83" s="556">
        <v>18542644</v>
      </c>
      <c r="C83" s="556">
        <v>1107988.1000000001</v>
      </c>
      <c r="D83" s="552">
        <v>19650632.100000001</v>
      </c>
      <c r="E83" s="553">
        <v>8708127</v>
      </c>
      <c r="F83" s="554">
        <v>2.25658538282687</v>
      </c>
      <c r="G83" s="742">
        <v>19466521</v>
      </c>
      <c r="H83" s="727">
        <v>1701620</v>
      </c>
      <c r="I83" s="762">
        <v>43132</v>
      </c>
      <c r="J83" s="67">
        <f t="shared" si="10"/>
        <v>2.25658538282687</v>
      </c>
      <c r="K83" s="70"/>
      <c r="M83" s="71"/>
      <c r="N83" s="67"/>
    </row>
    <row r="84" spans="1:14" ht="18" hidden="1" customHeight="1">
      <c r="A84" s="572">
        <v>43193</v>
      </c>
      <c r="B84" s="556">
        <v>18659703</v>
      </c>
      <c r="C84" s="556">
        <v>1052353</v>
      </c>
      <c r="D84" s="552">
        <v>19712056</v>
      </c>
      <c r="E84" s="553">
        <v>8715347</v>
      </c>
      <c r="F84" s="554">
        <v>2.2617637599512674</v>
      </c>
      <c r="G84" s="742">
        <v>19466521</v>
      </c>
      <c r="H84" s="727">
        <v>1701620</v>
      </c>
      <c r="I84" s="762">
        <v>43191</v>
      </c>
      <c r="J84" s="67">
        <f t="shared" si="10"/>
        <v>2.2617637599512674</v>
      </c>
      <c r="K84" s="70"/>
      <c r="M84" s="71"/>
      <c r="N84" s="67"/>
    </row>
    <row r="85" spans="1:14" ht="18" hidden="1" customHeight="1">
      <c r="A85" s="572">
        <v>43223</v>
      </c>
      <c r="B85" s="559">
        <v>18832943</v>
      </c>
      <c r="C85" s="559">
        <v>1004399</v>
      </c>
      <c r="D85" s="552">
        <v>19837342</v>
      </c>
      <c r="E85" s="553">
        <v>8714595</v>
      </c>
      <c r="F85" s="554">
        <v>2.2763355038300688</v>
      </c>
      <c r="G85" s="742">
        <v>19466521</v>
      </c>
      <c r="H85" s="727">
        <v>1701620</v>
      </c>
      <c r="I85" s="762">
        <v>43221</v>
      </c>
      <c r="J85" s="67">
        <f>F85</f>
        <v>2.2763355038300688</v>
      </c>
      <c r="K85" s="70"/>
      <c r="M85" s="71"/>
      <c r="N85" s="67"/>
    </row>
    <row r="86" spans="1:14" ht="18" hidden="1" customHeight="1">
      <c r="A86" s="572">
        <v>43254</v>
      </c>
      <c r="B86" s="559">
        <v>18967952</v>
      </c>
      <c r="C86" s="556">
        <v>987526</v>
      </c>
      <c r="D86" s="552">
        <v>19955478</v>
      </c>
      <c r="E86" s="553">
        <v>8733153</v>
      </c>
      <c r="F86" s="554">
        <v>2.2850255801083525</v>
      </c>
      <c r="G86" s="742">
        <v>19466521</v>
      </c>
      <c r="H86" s="727">
        <v>1701620</v>
      </c>
      <c r="I86" s="762">
        <f t="shared" ref="I86:I91" si="11">A86</f>
        <v>43254</v>
      </c>
      <c r="J86" s="67">
        <f>F86</f>
        <v>2.2850255801083525</v>
      </c>
      <c r="K86" s="70"/>
      <c r="M86" s="71"/>
      <c r="N86" s="67"/>
    </row>
    <row r="87" spans="1:14" ht="18" hidden="1" customHeight="1">
      <c r="A87" s="572">
        <v>43284</v>
      </c>
      <c r="B87" s="559">
        <v>18812915</v>
      </c>
      <c r="C87" s="556">
        <v>1052309</v>
      </c>
      <c r="D87" s="552">
        <v>19865224</v>
      </c>
      <c r="E87" s="553">
        <v>8747282</v>
      </c>
      <c r="F87" s="554">
        <v>2.2710167569766244</v>
      </c>
      <c r="G87" s="742">
        <v>19466521</v>
      </c>
      <c r="H87" s="727">
        <v>1701620</v>
      </c>
      <c r="I87" s="762">
        <f t="shared" si="11"/>
        <v>43284</v>
      </c>
      <c r="J87" s="67">
        <f>F87</f>
        <v>2.2710167569766244</v>
      </c>
      <c r="K87" s="70"/>
      <c r="M87" s="71"/>
      <c r="N87" s="67"/>
    </row>
    <row r="88" spans="1:14" ht="18" hidden="1" customHeight="1">
      <c r="A88" s="572">
        <v>43315</v>
      </c>
      <c r="B88" s="559">
        <v>18535422</v>
      </c>
      <c r="C88" s="559">
        <v>1131089</v>
      </c>
      <c r="D88" s="552">
        <v>19666511</v>
      </c>
      <c r="E88" s="553">
        <v>8755362</v>
      </c>
      <c r="F88" s="554">
        <v>2.2462247706034315</v>
      </c>
      <c r="G88" s="742">
        <v>19466521</v>
      </c>
      <c r="H88" s="727">
        <v>1701620</v>
      </c>
      <c r="I88" s="762">
        <f t="shared" si="11"/>
        <v>43315</v>
      </c>
      <c r="J88" s="67">
        <f>F88</f>
        <v>2.2462247706034315</v>
      </c>
      <c r="K88" s="70"/>
      <c r="M88" s="71"/>
      <c r="N88" s="67"/>
    </row>
    <row r="89" spans="1:14" ht="18" hidden="1" customHeight="1">
      <c r="A89" s="572">
        <v>43346</v>
      </c>
      <c r="B89" s="556">
        <v>18956018</v>
      </c>
      <c r="C89" s="556">
        <v>1074080</v>
      </c>
      <c r="D89" s="552">
        <v>20030098</v>
      </c>
      <c r="E89" s="553">
        <v>8762772</v>
      </c>
      <c r="F89" s="554">
        <v>2.2858175472327704</v>
      </c>
      <c r="G89" s="742">
        <v>19466521</v>
      </c>
      <c r="H89" s="727">
        <v>1701620</v>
      </c>
      <c r="I89" s="762">
        <f t="shared" si="11"/>
        <v>43346</v>
      </c>
      <c r="J89" s="67">
        <f>F89</f>
        <v>2.2858175472327704</v>
      </c>
      <c r="K89" s="70"/>
      <c r="M89" s="71"/>
      <c r="N89" s="67"/>
    </row>
    <row r="90" spans="1:14" ht="18" hidden="1" customHeight="1">
      <c r="A90" s="572">
        <v>43376</v>
      </c>
      <c r="B90" s="559">
        <v>18792718</v>
      </c>
      <c r="C90" s="559">
        <v>1039956</v>
      </c>
      <c r="D90" s="552">
        <v>19832674</v>
      </c>
      <c r="E90" s="553">
        <v>8771782</v>
      </c>
      <c r="F90" s="554">
        <v>2.260962937747427</v>
      </c>
      <c r="G90" s="742">
        <v>19466521</v>
      </c>
      <c r="H90" s="727">
        <v>1701620</v>
      </c>
      <c r="I90" s="762">
        <f t="shared" si="11"/>
        <v>43376</v>
      </c>
      <c r="J90" s="67">
        <f t="shared" ref="J90:J105" si="12">F90</f>
        <v>2.260962937747427</v>
      </c>
      <c r="K90" s="70"/>
      <c r="M90" s="71"/>
      <c r="N90" s="67"/>
    </row>
    <row r="91" spans="1:14" ht="18" hidden="1" customHeight="1">
      <c r="A91" s="572">
        <v>43407</v>
      </c>
      <c r="B91" s="559">
        <v>18871968</v>
      </c>
      <c r="C91" s="559">
        <v>1093703</v>
      </c>
      <c r="D91" s="552">
        <v>19965671</v>
      </c>
      <c r="E91" s="553">
        <v>8787752</v>
      </c>
      <c r="F91" s="554">
        <v>2.2719884448263903</v>
      </c>
      <c r="G91" s="742">
        <v>19466521</v>
      </c>
      <c r="H91" s="727">
        <v>1701620</v>
      </c>
      <c r="I91" s="762">
        <f t="shared" si="11"/>
        <v>43407</v>
      </c>
      <c r="J91" s="67">
        <f t="shared" si="12"/>
        <v>2.2719884448263903</v>
      </c>
      <c r="K91" s="70"/>
      <c r="M91" s="71"/>
      <c r="N91" s="67"/>
    </row>
    <row r="92" spans="1:14" ht="18" customHeight="1">
      <c r="A92" s="572">
        <v>43437</v>
      </c>
      <c r="B92" s="556">
        <v>18914563</v>
      </c>
      <c r="C92" s="556">
        <v>1176227</v>
      </c>
      <c r="D92" s="552">
        <v>20090790</v>
      </c>
      <c r="E92" s="553">
        <v>8806744</v>
      </c>
      <c r="F92" s="554">
        <v>2.2812960158714732</v>
      </c>
      <c r="G92" s="742">
        <v>19466521</v>
      </c>
      <c r="H92" s="727">
        <v>1701620</v>
      </c>
      <c r="I92" s="707">
        <v>18</v>
      </c>
      <c r="J92" s="67">
        <f t="shared" si="12"/>
        <v>2.2812960158714732</v>
      </c>
      <c r="K92" s="70"/>
      <c r="M92" s="71"/>
      <c r="N92" s="67"/>
    </row>
    <row r="93" spans="1:14" ht="18" hidden="1" customHeight="1">
      <c r="A93" s="572">
        <v>43468</v>
      </c>
      <c r="B93" s="559">
        <v>18730629</v>
      </c>
      <c r="C93" s="559">
        <v>1255874</v>
      </c>
      <c r="D93" s="552">
        <v>19986503</v>
      </c>
      <c r="E93" s="553">
        <v>8807128</v>
      </c>
      <c r="F93" s="554">
        <v>2.2693553448979054</v>
      </c>
      <c r="G93" s="742">
        <v>19466521</v>
      </c>
      <c r="H93" s="727">
        <v>1701620</v>
      </c>
      <c r="I93" s="707" t="s">
        <v>281</v>
      </c>
      <c r="J93" s="67">
        <f t="shared" si="12"/>
        <v>2.2693553448979054</v>
      </c>
      <c r="K93" s="70"/>
      <c r="M93" s="71"/>
      <c r="N93" s="67"/>
    </row>
    <row r="94" spans="1:14" ht="18" hidden="1" customHeight="1">
      <c r="A94" s="572">
        <v>43499</v>
      </c>
      <c r="B94" s="559">
        <v>18846671</v>
      </c>
      <c r="C94" s="559">
        <v>1271368</v>
      </c>
      <c r="D94" s="552">
        <v>20118039</v>
      </c>
      <c r="E94" s="553">
        <v>8818371</v>
      </c>
      <c r="F94" s="554">
        <v>2.2813781592994897</v>
      </c>
      <c r="G94" s="742">
        <v>19466521</v>
      </c>
      <c r="H94" s="727">
        <v>1701620</v>
      </c>
      <c r="I94" s="572">
        <f t="shared" ref="I94:I103" si="13">$A$107</f>
        <v>43893</v>
      </c>
      <c r="J94" s="67">
        <f t="shared" si="12"/>
        <v>2.2813781592994897</v>
      </c>
      <c r="K94" s="70"/>
      <c r="M94" s="71"/>
      <c r="N94" s="67"/>
    </row>
    <row r="95" spans="1:14" ht="18" hidden="1" customHeight="1">
      <c r="A95" s="572">
        <v>43527</v>
      </c>
      <c r="B95" s="559">
        <v>19096989</v>
      </c>
      <c r="C95" s="559">
        <v>1194448</v>
      </c>
      <c r="D95" s="552">
        <v>20291437</v>
      </c>
      <c r="E95" s="553">
        <v>8816002</v>
      </c>
      <c r="F95" s="554">
        <v>2.3016597546143931</v>
      </c>
      <c r="G95" s="742">
        <v>19466521</v>
      </c>
      <c r="H95" s="727">
        <v>1701620</v>
      </c>
      <c r="I95" s="572">
        <f t="shared" si="13"/>
        <v>43893</v>
      </c>
      <c r="J95" s="67">
        <f t="shared" si="12"/>
        <v>2.3016597546143931</v>
      </c>
      <c r="K95" s="70"/>
      <c r="M95" s="71"/>
      <c r="N95" s="67"/>
    </row>
    <row r="96" spans="1:14" ht="18" hidden="1" customHeight="1">
      <c r="A96" s="572">
        <v>43558</v>
      </c>
      <c r="B96" s="559">
        <v>19182653</v>
      </c>
      <c r="C96" s="559">
        <v>1111446</v>
      </c>
      <c r="D96" s="552">
        <v>20294099</v>
      </c>
      <c r="E96" s="553">
        <v>8824066</v>
      </c>
      <c r="F96" s="554">
        <v>2.2998580246339952</v>
      </c>
      <c r="G96" s="742">
        <v>19466521</v>
      </c>
      <c r="H96" s="727">
        <v>1701620</v>
      </c>
      <c r="I96" s="572">
        <f t="shared" si="13"/>
        <v>43893</v>
      </c>
      <c r="J96" s="67">
        <f t="shared" si="12"/>
        <v>2.2998580246339952</v>
      </c>
      <c r="K96" s="70"/>
      <c r="M96" s="71"/>
      <c r="N96" s="67"/>
    </row>
    <row r="97" spans="1:14" ht="18" hidden="1" customHeight="1">
      <c r="A97" s="572">
        <v>43588</v>
      </c>
      <c r="B97" s="559">
        <v>19327792</v>
      </c>
      <c r="C97" s="559">
        <v>1083916</v>
      </c>
      <c r="D97" s="552">
        <v>20411708</v>
      </c>
      <c r="E97" s="553">
        <v>8815982</v>
      </c>
      <c r="F97" s="554">
        <v>2.3153073588398887</v>
      </c>
      <c r="G97" s="742">
        <v>19466521</v>
      </c>
      <c r="H97" s="727">
        <v>1701620</v>
      </c>
      <c r="I97" s="572">
        <f t="shared" si="13"/>
        <v>43893</v>
      </c>
      <c r="J97" s="67">
        <f t="shared" si="12"/>
        <v>2.3153073588398887</v>
      </c>
      <c r="K97" s="70"/>
      <c r="M97" s="71"/>
      <c r="N97" s="67"/>
    </row>
    <row r="98" spans="1:14" ht="18" hidden="1" customHeight="1">
      <c r="A98" s="572">
        <v>43619</v>
      </c>
      <c r="B98" s="559">
        <v>19458689</v>
      </c>
      <c r="C98" s="556">
        <v>1085131</v>
      </c>
      <c r="D98" s="552">
        <v>20543820</v>
      </c>
      <c r="E98" s="553">
        <v>8838580</v>
      </c>
      <c r="F98" s="554">
        <v>2.3243349044756059</v>
      </c>
      <c r="G98" s="742">
        <v>19466521</v>
      </c>
      <c r="H98" s="727">
        <v>1701620</v>
      </c>
      <c r="I98" s="572">
        <f t="shared" si="13"/>
        <v>43893</v>
      </c>
      <c r="J98" s="67">
        <f t="shared" si="12"/>
        <v>2.3243349044756059</v>
      </c>
      <c r="K98" s="70"/>
      <c r="M98" s="71"/>
      <c r="N98" s="67"/>
    </row>
    <row r="99" spans="1:14" ht="18" hidden="1" customHeight="1">
      <c r="A99" s="572">
        <v>43649</v>
      </c>
      <c r="B99" s="556">
        <v>19290343</v>
      </c>
      <c r="C99" s="556">
        <v>1170232</v>
      </c>
      <c r="D99" s="552">
        <v>20460575</v>
      </c>
      <c r="E99" s="553">
        <v>8849299</v>
      </c>
      <c r="F99" s="554">
        <v>2.3121125187430098</v>
      </c>
      <c r="G99" s="742">
        <v>19466521</v>
      </c>
      <c r="H99" s="727">
        <v>1701620</v>
      </c>
      <c r="I99" s="572">
        <f t="shared" si="13"/>
        <v>43893</v>
      </c>
      <c r="J99" s="67">
        <f t="shared" si="12"/>
        <v>2.3121125187430098</v>
      </c>
      <c r="K99" s="70"/>
      <c r="M99" s="71"/>
      <c r="N99" s="67"/>
    </row>
    <row r="100" spans="1:14" ht="18" hidden="1" customHeight="1">
      <c r="A100" s="572">
        <v>43680</v>
      </c>
      <c r="B100" s="559">
        <v>19254763</v>
      </c>
      <c r="C100" s="559">
        <v>1262236</v>
      </c>
      <c r="D100" s="552">
        <v>20516999</v>
      </c>
      <c r="E100" s="553">
        <v>8858778</v>
      </c>
      <c r="F100" s="554">
        <v>2.3160078060427747</v>
      </c>
      <c r="G100" s="742">
        <v>19466521</v>
      </c>
      <c r="H100" s="727">
        <v>1701620</v>
      </c>
      <c r="I100" s="572">
        <f t="shared" si="13"/>
        <v>43893</v>
      </c>
      <c r="J100" s="67">
        <f t="shared" si="12"/>
        <v>2.3160078060427747</v>
      </c>
      <c r="K100" s="70"/>
      <c r="M100" s="71"/>
      <c r="N100" s="67"/>
    </row>
    <row r="101" spans="1:14" ht="18" hidden="1" customHeight="1">
      <c r="A101" s="572">
        <v>43711</v>
      </c>
      <c r="B101" s="559">
        <v>19223638</v>
      </c>
      <c r="C101" s="559">
        <v>1224901</v>
      </c>
      <c r="D101" s="552">
        <v>20448539</v>
      </c>
      <c r="E101" s="553">
        <v>8862296</v>
      </c>
      <c r="F101" s="554">
        <v>2.3073635771136507</v>
      </c>
      <c r="G101" s="742">
        <v>19466521</v>
      </c>
      <c r="H101" s="727">
        <v>1701620</v>
      </c>
      <c r="I101" s="572">
        <f t="shared" si="13"/>
        <v>43893</v>
      </c>
      <c r="J101" s="67">
        <f t="shared" si="12"/>
        <v>2.3073635771136507</v>
      </c>
      <c r="K101" s="70"/>
      <c r="M101" s="71"/>
      <c r="N101" s="67"/>
    </row>
    <row r="102" spans="1:14" ht="18" hidden="1" customHeight="1">
      <c r="A102" s="572">
        <v>43741</v>
      </c>
      <c r="B102" s="559">
        <v>19181445</v>
      </c>
      <c r="C102" s="552">
        <v>1182537.26</v>
      </c>
      <c r="D102" s="552">
        <v>20363982.260000002</v>
      </c>
      <c r="E102" s="553">
        <v>8869496</v>
      </c>
      <c r="F102" s="554">
        <v>2.2959570938416345</v>
      </c>
      <c r="G102" s="742">
        <v>19466521</v>
      </c>
      <c r="H102" s="727">
        <v>1701620</v>
      </c>
      <c r="I102" s="572">
        <f t="shared" si="13"/>
        <v>43893</v>
      </c>
      <c r="J102" s="67">
        <f t="shared" si="12"/>
        <v>2.2959570938416345</v>
      </c>
      <c r="K102" s="70"/>
      <c r="M102" s="71"/>
      <c r="N102" s="67"/>
    </row>
    <row r="103" spans="1:14" ht="18" hidden="1" customHeight="1">
      <c r="A103" s="572">
        <v>43772</v>
      </c>
      <c r="B103" s="559">
        <v>19415313</v>
      </c>
      <c r="C103" s="552">
        <v>1249075</v>
      </c>
      <c r="D103" s="552">
        <v>20664388</v>
      </c>
      <c r="E103" s="553">
        <v>8882933</v>
      </c>
      <c r="F103" s="554">
        <v>2.326302359817416</v>
      </c>
      <c r="G103" s="742">
        <v>19466521</v>
      </c>
      <c r="H103" s="727">
        <v>1701620</v>
      </c>
      <c r="I103" s="572">
        <f t="shared" si="13"/>
        <v>43893</v>
      </c>
      <c r="J103" s="67">
        <f t="shared" si="12"/>
        <v>2.326302359817416</v>
      </c>
      <c r="K103" s="70"/>
      <c r="M103" s="71"/>
      <c r="N103" s="67"/>
    </row>
    <row r="104" spans="1:14" ht="18" customHeight="1">
      <c r="A104" s="572">
        <v>43802</v>
      </c>
      <c r="B104" s="556">
        <v>19261636</v>
      </c>
      <c r="C104" s="556">
        <v>1300805</v>
      </c>
      <c r="D104" s="552">
        <v>20562441</v>
      </c>
      <c r="E104" s="553">
        <v>8897902</v>
      </c>
      <c r="F104" s="554">
        <v>2.3109313858480349</v>
      </c>
      <c r="G104" s="742">
        <v>19466521</v>
      </c>
      <c r="H104" s="727">
        <v>1701620</v>
      </c>
      <c r="I104" s="707" t="s">
        <v>275</v>
      </c>
      <c r="J104" s="67">
        <f t="shared" si="12"/>
        <v>2.3109313858480349</v>
      </c>
      <c r="K104" s="70"/>
      <c r="M104" s="71"/>
      <c r="N104" s="67"/>
    </row>
    <row r="105" spans="1:14" ht="18" hidden="1" customHeight="1">
      <c r="A105" s="572">
        <v>43833</v>
      </c>
      <c r="B105" s="559">
        <v>19041595</v>
      </c>
      <c r="C105" s="559">
        <v>1399256</v>
      </c>
      <c r="D105" s="552">
        <v>20440851</v>
      </c>
      <c r="E105" s="553">
        <v>8897979</v>
      </c>
      <c r="F105" s="554">
        <v>2.2972464870955527</v>
      </c>
      <c r="G105" s="742">
        <v>19466521</v>
      </c>
      <c r="H105" s="727">
        <v>1701620</v>
      </c>
      <c r="I105" s="762">
        <f>A105</f>
        <v>43833</v>
      </c>
      <c r="J105" s="67">
        <f t="shared" si="12"/>
        <v>2.2972464870955527</v>
      </c>
      <c r="K105" s="70"/>
      <c r="M105" s="71"/>
      <c r="N105" s="67"/>
    </row>
    <row r="106" spans="1:14" ht="18" hidden="1" customHeight="1">
      <c r="A106" s="572">
        <v>43864</v>
      </c>
      <c r="B106" s="559">
        <v>19279415</v>
      </c>
      <c r="C106" s="559">
        <v>1359157.65</v>
      </c>
      <c r="D106" s="552">
        <v>20638572.649999999</v>
      </c>
      <c r="E106" s="553">
        <v>8904789</v>
      </c>
      <c r="F106" s="554">
        <v>2.3176936196916063</v>
      </c>
      <c r="G106" s="742">
        <v>19466521</v>
      </c>
      <c r="H106" s="727">
        <v>1701620</v>
      </c>
      <c r="I106" s="762">
        <f>A106</f>
        <v>43864</v>
      </c>
      <c r="J106" s="67">
        <f>F106</f>
        <v>2.3176936196916063</v>
      </c>
      <c r="K106" s="70"/>
      <c r="M106" s="71"/>
      <c r="N106" s="67"/>
    </row>
    <row r="107" spans="1:14" ht="18" customHeight="1">
      <c r="A107" s="572">
        <v>43893</v>
      </c>
      <c r="B107" s="559">
        <v>18445436</v>
      </c>
      <c r="C107" s="556">
        <v>1347380.9090909087</v>
      </c>
      <c r="D107" s="552">
        <v>19792816.90909091</v>
      </c>
      <c r="E107" s="553">
        <v>8896412</v>
      </c>
      <c r="F107" s="554">
        <v>2.2248089352303952</v>
      </c>
      <c r="G107" s="742">
        <v>19466521</v>
      </c>
      <c r="H107" s="727">
        <v>1701620</v>
      </c>
      <c r="I107" s="762">
        <f>A107</f>
        <v>43893</v>
      </c>
      <c r="J107" s="67">
        <f>F107</f>
        <v>2.2248089352303952</v>
      </c>
      <c r="K107" s="70"/>
      <c r="M107" s="71"/>
      <c r="N107" s="67"/>
    </row>
    <row r="108" spans="1:14" ht="14.25" customHeight="1">
      <c r="A108" s="628"/>
      <c r="B108" s="560"/>
      <c r="C108" s="560"/>
      <c r="D108" s="561"/>
      <c r="E108" s="562"/>
      <c r="F108" s="563"/>
      <c r="G108" s="742">
        <v>18430529.030000001</v>
      </c>
    </row>
    <row r="109" spans="1:14" ht="20.85" customHeight="1">
      <c r="B109" s="559"/>
      <c r="C109" s="559"/>
      <c r="D109" s="559"/>
      <c r="E109" s="559"/>
      <c r="F109" s="564"/>
      <c r="G109" s="742">
        <f>G107-G108</f>
        <v>1035991.9699999988</v>
      </c>
      <c r="H109" s="69"/>
      <c r="K109" s="77">
        <f>C107-C78</f>
        <v>311388.9390909099</v>
      </c>
    </row>
    <row r="110" spans="1:14">
      <c r="A110" s="629"/>
      <c r="C110" s="543"/>
      <c r="G110" s="565">
        <f>C40/D40</f>
        <v>0.12529623925821678</v>
      </c>
      <c r="H110" s="65">
        <f>B40/1000000</f>
        <v>16.611115999999999</v>
      </c>
    </row>
    <row r="111" spans="1:14" ht="31.7" customHeight="1">
      <c r="A111" s="1096" t="s">
        <v>73</v>
      </c>
      <c r="B111" s="1097"/>
      <c r="C111" s="1097"/>
      <c r="D111" s="1097"/>
      <c r="E111" s="1097"/>
      <c r="F111" s="1097"/>
      <c r="G111" s="566">
        <f>C40/1000000</f>
        <v>2.3794460000000002</v>
      </c>
      <c r="H111" s="69"/>
    </row>
    <row r="112" spans="1:14">
      <c r="G112" s="555"/>
      <c r="H112" s="742"/>
      <c r="J112" s="85"/>
    </row>
    <row r="113" spans="2:12">
      <c r="G113" s="555"/>
      <c r="H113" s="742"/>
    </row>
    <row r="114" spans="2:12">
      <c r="G114" s="555"/>
      <c r="H114" s="96"/>
    </row>
    <row r="115" spans="2:12" ht="15">
      <c r="G115" s="567"/>
      <c r="H115" s="72"/>
      <c r="I115" s="110"/>
    </row>
    <row r="116" spans="2:12">
      <c r="G116" s="542"/>
      <c r="I116" s="77"/>
    </row>
    <row r="118" spans="2:12">
      <c r="G118" s="542"/>
    </row>
    <row r="119" spans="2:12" ht="13.5" thickBot="1">
      <c r="G119" s="542"/>
      <c r="I119" s="77"/>
      <c r="K119" s="782"/>
    </row>
    <row r="120" spans="2:12" ht="13.5" thickBot="1">
      <c r="K120" s="782"/>
      <c r="L120" s="77"/>
    </row>
    <row r="121" spans="2:12" ht="85.7" customHeight="1"/>
    <row r="122" spans="2:12" ht="50.1" customHeight="1"/>
    <row r="123" spans="2:12" ht="76.7" customHeight="1">
      <c r="H123" s="77">
        <f>C107-100000</f>
        <v>1247380.9090909087</v>
      </c>
    </row>
    <row r="124" spans="2:12" ht="50.1" customHeight="1">
      <c r="B124" s="755"/>
    </row>
    <row r="125" spans="2:12" ht="15.75" customHeight="1"/>
    <row r="135" spans="2:4" ht="15.75">
      <c r="B135" s="568"/>
      <c r="C135" s="569"/>
      <c r="D135" s="570"/>
    </row>
    <row r="136" spans="2:4" ht="15.75">
      <c r="B136" s="568"/>
      <c r="C136" s="569"/>
      <c r="D136" s="570"/>
    </row>
    <row r="137" spans="2:4" ht="15.75">
      <c r="B137" s="568"/>
      <c r="C137" s="569"/>
      <c r="D137" s="570"/>
    </row>
    <row r="138" spans="2:4" ht="15.75">
      <c r="B138" s="568"/>
      <c r="C138" s="569"/>
      <c r="D138" s="570"/>
    </row>
    <row r="139" spans="2:4" ht="15.75">
      <c r="B139" s="568"/>
      <c r="C139" s="569"/>
      <c r="D139" s="570"/>
    </row>
    <row r="140" spans="2:4" ht="15.75">
      <c r="B140" s="568"/>
      <c r="C140" s="569"/>
      <c r="D140" s="570"/>
    </row>
    <row r="141" spans="2:4" ht="15.75">
      <c r="B141" s="568"/>
      <c r="C141" s="569"/>
      <c r="D141" s="570"/>
    </row>
    <row r="142" spans="2:4" ht="15.75">
      <c r="B142" s="568"/>
      <c r="C142" s="569"/>
      <c r="D142" s="570"/>
    </row>
    <row r="143" spans="2:4" ht="15.75">
      <c r="B143" s="568"/>
      <c r="C143" s="569"/>
      <c r="D143" s="570"/>
    </row>
    <row r="144" spans="2:4" ht="15.75">
      <c r="B144" s="568"/>
      <c r="C144" s="571"/>
      <c r="D144" s="570"/>
    </row>
    <row r="145" spans="2:6" ht="15.75">
      <c r="B145" s="568"/>
      <c r="C145" s="571"/>
      <c r="D145" s="570"/>
    </row>
    <row r="146" spans="2:6" ht="15.75">
      <c r="B146" s="568"/>
      <c r="C146" s="571"/>
      <c r="D146" s="570"/>
    </row>
    <row r="147" spans="2:6" ht="15.75">
      <c r="B147" s="568"/>
      <c r="C147" s="569"/>
      <c r="D147" s="570"/>
    </row>
    <row r="148" spans="2:6" ht="15.75">
      <c r="B148" s="568"/>
      <c r="C148" s="571"/>
      <c r="D148" s="570"/>
    </row>
    <row r="149" spans="2:6" ht="15.75">
      <c r="B149" s="568"/>
      <c r="C149" s="571"/>
      <c r="D149" s="570"/>
    </row>
    <row r="150" spans="2:6" ht="15.75">
      <c r="B150" s="568"/>
      <c r="C150" s="571"/>
      <c r="D150" s="570"/>
    </row>
    <row r="151" spans="2:6" ht="15.75">
      <c r="B151" s="568"/>
      <c r="C151" s="571"/>
      <c r="D151" s="570"/>
    </row>
    <row r="152" spans="2:6" ht="15.75">
      <c r="B152" s="568"/>
      <c r="C152" s="573"/>
      <c r="D152" s="570"/>
      <c r="F152" s="574"/>
    </row>
    <row r="153" spans="2:6">
      <c r="C153" s="573"/>
      <c r="D153" s="570"/>
      <c r="F153" s="574"/>
    </row>
    <row r="154" spans="2:6">
      <c r="C154" s="573"/>
      <c r="D154" s="570"/>
      <c r="F154" s="574"/>
    </row>
    <row r="155" spans="2:6">
      <c r="C155" s="573"/>
      <c r="D155" s="570"/>
      <c r="F155" s="574"/>
    </row>
    <row r="156" spans="2:6">
      <c r="C156" s="573"/>
      <c r="D156" s="570"/>
      <c r="F156" s="574"/>
    </row>
    <row r="157" spans="2:6">
      <c r="C157" s="573"/>
      <c r="D157" s="570"/>
      <c r="F157" s="574"/>
    </row>
    <row r="158" spans="2:6">
      <c r="C158" s="573"/>
      <c r="D158" s="570"/>
      <c r="F158" s="574"/>
    </row>
    <row r="159" spans="2:6">
      <c r="C159" s="573"/>
      <c r="D159" s="570"/>
      <c r="F159" s="574"/>
    </row>
    <row r="160" spans="2:6">
      <c r="C160" s="573"/>
      <c r="D160" s="570"/>
      <c r="F160" s="574"/>
    </row>
    <row r="161" spans="3:6">
      <c r="C161" s="573"/>
      <c r="D161" s="570"/>
      <c r="F161" s="574"/>
    </row>
    <row r="162" spans="3:6">
      <c r="C162" s="573"/>
      <c r="D162" s="570"/>
      <c r="F162" s="575"/>
    </row>
    <row r="163" spans="3:6">
      <c r="C163" s="573"/>
      <c r="D163" s="570"/>
    </row>
    <row r="164" spans="3:6">
      <c r="C164" s="573"/>
      <c r="D164" s="570"/>
    </row>
    <row r="165" spans="3:6">
      <c r="C165" s="573"/>
      <c r="D165" s="570"/>
    </row>
    <row r="166" spans="3:6">
      <c r="C166" s="573"/>
      <c r="D166" s="570"/>
    </row>
    <row r="167" spans="3:6">
      <c r="C167" s="573"/>
      <c r="D167" s="570"/>
    </row>
    <row r="168" spans="3:6">
      <c r="C168" s="573"/>
      <c r="D168" s="570"/>
    </row>
    <row r="169" spans="3:6">
      <c r="C169" s="573"/>
      <c r="D169" s="570"/>
    </row>
    <row r="170" spans="3:6">
      <c r="C170" s="573"/>
      <c r="D170" s="570"/>
    </row>
    <row r="171" spans="3:6">
      <c r="C171" s="573"/>
      <c r="D171" s="570"/>
    </row>
    <row r="172" spans="3:6">
      <c r="C172" s="573"/>
      <c r="D172" s="570"/>
    </row>
    <row r="173" spans="3:6">
      <c r="C173" s="573"/>
      <c r="D173" s="570"/>
    </row>
    <row r="174" spans="3:6">
      <c r="C174" s="573"/>
      <c r="D174" s="570"/>
    </row>
    <row r="175" spans="3:6">
      <c r="C175" s="573"/>
      <c r="D175" s="570"/>
    </row>
    <row r="176" spans="3:6">
      <c r="C176" s="573"/>
      <c r="D176" s="570"/>
    </row>
    <row r="177" spans="3:4">
      <c r="C177" s="573"/>
      <c r="D177" s="570"/>
    </row>
    <row r="178" spans="3:4">
      <c r="C178" s="573"/>
      <c r="D178" s="570"/>
    </row>
    <row r="179" spans="3:4">
      <c r="C179" s="573"/>
      <c r="D179" s="570"/>
    </row>
    <row r="180" spans="3:4">
      <c r="C180" s="573"/>
      <c r="D180" s="570"/>
    </row>
    <row r="181" spans="3:4">
      <c r="C181" s="573"/>
      <c r="D181" s="570"/>
    </row>
    <row r="182" spans="3:4">
      <c r="C182" s="573"/>
      <c r="D182" s="570"/>
    </row>
    <row r="183" spans="3:4">
      <c r="C183" s="573"/>
      <c r="D183" s="570"/>
    </row>
    <row r="184" spans="3:4">
      <c r="C184" s="573"/>
      <c r="D184" s="570"/>
    </row>
    <row r="185" spans="3:4">
      <c r="C185" s="573"/>
      <c r="D185" s="570"/>
    </row>
    <row r="186" spans="3:4">
      <c r="C186" s="573"/>
      <c r="D186" s="570"/>
    </row>
    <row r="187" spans="3:4">
      <c r="C187" s="573"/>
      <c r="D187" s="570"/>
    </row>
    <row r="188" spans="3:4">
      <c r="C188" s="573"/>
      <c r="D188" s="570"/>
    </row>
    <row r="189" spans="3:4">
      <c r="C189" s="573"/>
      <c r="D189" s="570"/>
    </row>
    <row r="190" spans="3:4">
      <c r="C190" s="573"/>
      <c r="D190" s="570"/>
    </row>
    <row r="197" spans="3:6">
      <c r="E197" s="544">
        <f>G180</f>
        <v>0</v>
      </c>
    </row>
    <row r="198" spans="3:6">
      <c r="E198" s="544">
        <f>extranjeros!I169</f>
        <v>2086399.8</v>
      </c>
    </row>
    <row r="201" spans="3:6">
      <c r="C201" s="542">
        <f>D180</f>
        <v>0</v>
      </c>
    </row>
    <row r="202" spans="3:6">
      <c r="C202" s="542">
        <f>F180</f>
        <v>0</v>
      </c>
      <c r="D202" s="543">
        <v>1225400</v>
      </c>
      <c r="E202" s="544">
        <v>20584172</v>
      </c>
      <c r="F202" s="543">
        <v>7529027</v>
      </c>
    </row>
  </sheetData>
  <mergeCells count="4">
    <mergeCell ref="A3:F3"/>
    <mergeCell ref="A111:F111"/>
    <mergeCell ref="E5:E6"/>
    <mergeCell ref="H56:H68"/>
  </mergeCells>
  <phoneticPr fontId="0" type="noConversion"/>
  <printOptions horizontalCentered="1" verticalCentered="1"/>
  <pageMargins left="0.39370078740157483" right="0.39370078740157483" top="0.39370078740157483" bottom="0.19685039370078741" header="0" footer="0"/>
  <pageSetup paperSize="9" scale="84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fitToPage="1"/>
  </sheetPr>
  <dimension ref="A1:F272"/>
  <sheetViews>
    <sheetView topLeftCell="A118" zoomScaleNormal="100" workbookViewId="0">
      <selection activeCell="G136" sqref="G136"/>
    </sheetView>
  </sheetViews>
  <sheetFormatPr baseColWidth="10" defaultRowHeight="12.75"/>
  <cols>
    <col min="1" max="1" width="19" style="284" customWidth="1"/>
    <col min="2" max="6" width="16.85546875" style="283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hidden="1"/>
    <row r="18" hidden="1"/>
    <row r="19" hidden="1"/>
    <row r="20" hidden="1"/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  <row r="31" hidden="1"/>
    <row r="32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spans="1:6" hidden="1"/>
    <row r="50" spans="1:6" hidden="1"/>
    <row r="51" spans="1:6" hidden="1"/>
    <row r="52" spans="1:6" hidden="1"/>
    <row r="53" spans="1:6" hidden="1"/>
    <row r="54" spans="1:6" hidden="1"/>
    <row r="55" spans="1:6" hidden="1"/>
    <row r="59" spans="1:6" ht="9.6" customHeight="1">
      <c r="A59" s="464"/>
      <c r="B59" s="463"/>
      <c r="C59" s="463"/>
      <c r="D59" s="284"/>
      <c r="E59" s="284"/>
      <c r="F59" s="284"/>
    </row>
    <row r="60" spans="1:6" ht="15.75">
      <c r="A60" s="1102" t="s">
        <v>341</v>
      </c>
      <c r="B60" s="1110"/>
      <c r="C60" s="1110"/>
      <c r="D60" s="1110"/>
      <c r="E60" s="1110"/>
      <c r="F60" s="1110"/>
    </row>
    <row r="61" spans="1:6" ht="14.25" customHeight="1">
      <c r="A61" s="1103"/>
      <c r="B61" s="1112"/>
      <c r="C61" s="1112"/>
      <c r="D61" s="1112"/>
      <c r="E61" s="1112"/>
      <c r="F61" s="1112"/>
    </row>
    <row r="62" spans="1:6" ht="14.25">
      <c r="A62" s="630"/>
      <c r="B62" s="1104" t="s">
        <v>216</v>
      </c>
      <c r="C62" s="1106" t="s">
        <v>193</v>
      </c>
      <c r="D62" s="1106" t="s">
        <v>15</v>
      </c>
      <c r="E62" s="1106" t="s">
        <v>204</v>
      </c>
      <c r="F62" s="1108" t="s">
        <v>54</v>
      </c>
    </row>
    <row r="63" spans="1:6" ht="14.25">
      <c r="A63" s="631"/>
      <c r="B63" s="1105"/>
      <c r="C63" s="1107"/>
      <c r="D63" s="1107"/>
      <c r="E63" s="1107"/>
      <c r="F63" s="1109"/>
    </row>
    <row r="64" spans="1:6">
      <c r="A64" s="632" t="s">
        <v>91</v>
      </c>
      <c r="B64" s="476">
        <v>239860.35</v>
      </c>
      <c r="C64" s="476">
        <v>59519.45</v>
      </c>
      <c r="D64" s="476">
        <v>691.71</v>
      </c>
      <c r="E64" s="476">
        <v>0</v>
      </c>
      <c r="F64" s="633">
        <v>300071.53999999998</v>
      </c>
    </row>
    <row r="65" spans="1:6">
      <c r="A65" s="632" t="s">
        <v>92</v>
      </c>
      <c r="B65" s="476">
        <v>297947.76</v>
      </c>
      <c r="C65" s="476">
        <v>61014.86</v>
      </c>
      <c r="D65" s="476">
        <v>4482.53</v>
      </c>
      <c r="E65" s="476">
        <v>0</v>
      </c>
      <c r="F65" s="634">
        <v>363445.18</v>
      </c>
    </row>
    <row r="66" spans="1:6">
      <c r="A66" s="632" t="s">
        <v>93</v>
      </c>
      <c r="B66" s="476">
        <v>237389.4</v>
      </c>
      <c r="C66" s="476">
        <v>52597.36</v>
      </c>
      <c r="D66" s="476">
        <v>0</v>
      </c>
      <c r="E66" s="476">
        <v>0</v>
      </c>
      <c r="F66" s="634">
        <v>289986.77</v>
      </c>
    </row>
    <row r="67" spans="1:6">
      <c r="A67" s="632" t="s">
        <v>94</v>
      </c>
      <c r="B67" s="476">
        <v>265237.08</v>
      </c>
      <c r="C67" s="476">
        <v>64775.399999999994</v>
      </c>
      <c r="D67" s="476">
        <v>154.03</v>
      </c>
      <c r="E67" s="476">
        <v>0</v>
      </c>
      <c r="F67" s="634">
        <v>330166.53999999998</v>
      </c>
    </row>
    <row r="68" spans="1:6">
      <c r="A68" s="632" t="s">
        <v>95</v>
      </c>
      <c r="B68" s="476">
        <v>209225.58000000002</v>
      </c>
      <c r="C68" s="476">
        <v>27831.72</v>
      </c>
      <c r="D68" s="476">
        <v>1830.13</v>
      </c>
      <c r="E68" s="476">
        <v>0</v>
      </c>
      <c r="F68" s="634">
        <v>238887.45</v>
      </c>
    </row>
    <row r="69" spans="1:6">
      <c r="A69" s="632" t="s">
        <v>96</v>
      </c>
      <c r="B69" s="476">
        <v>185227.94</v>
      </c>
      <c r="C69" s="476">
        <v>41380.439999999995</v>
      </c>
      <c r="D69" s="476">
        <v>0</v>
      </c>
      <c r="E69" s="476">
        <v>0</v>
      </c>
      <c r="F69" s="634">
        <v>226608.4</v>
      </c>
    </row>
    <row r="70" spans="1:6">
      <c r="A70" s="632" t="s">
        <v>97</v>
      </c>
      <c r="B70" s="476">
        <v>485994.58</v>
      </c>
      <c r="C70" s="476">
        <v>119773.62</v>
      </c>
      <c r="D70" s="476">
        <v>895.31</v>
      </c>
      <c r="E70" s="476">
        <v>0</v>
      </c>
      <c r="F70" s="634">
        <v>606663.54</v>
      </c>
    </row>
    <row r="71" spans="1:6">
      <c r="A71" s="632" t="s">
        <v>98</v>
      </c>
      <c r="B71" s="476">
        <v>617145.21000000008</v>
      </c>
      <c r="C71" s="476">
        <v>111358.31</v>
      </c>
      <c r="D71" s="476">
        <v>384.53999999999996</v>
      </c>
      <c r="E71" s="476">
        <v>0</v>
      </c>
      <c r="F71" s="634">
        <v>728888.09</v>
      </c>
    </row>
    <row r="72" spans="1:6">
      <c r="A72" s="635" t="s">
        <v>176</v>
      </c>
      <c r="B72" s="636">
        <v>2538027.9900000002</v>
      </c>
      <c r="C72" s="636">
        <v>538251.22</v>
      </c>
      <c r="D72" s="636">
        <v>8438.3100000000013</v>
      </c>
      <c r="E72" s="636">
        <v>0</v>
      </c>
      <c r="F72" s="637">
        <v>3084717.54</v>
      </c>
    </row>
    <row r="73" spans="1:6">
      <c r="A73" s="632" t="s">
        <v>102</v>
      </c>
      <c r="B73" s="476">
        <v>75030.579999999987</v>
      </c>
      <c r="C73" s="476">
        <v>21884.04</v>
      </c>
      <c r="D73" s="476">
        <v>0</v>
      </c>
      <c r="E73" s="476">
        <v>0</v>
      </c>
      <c r="F73" s="634">
        <v>96914.63</v>
      </c>
    </row>
    <row r="74" spans="1:6">
      <c r="A74" s="632" t="s">
        <v>103</v>
      </c>
      <c r="B74" s="476">
        <v>41317.35</v>
      </c>
      <c r="C74" s="476">
        <v>13151.22</v>
      </c>
      <c r="D74" s="476">
        <v>0</v>
      </c>
      <c r="E74" s="476">
        <v>41</v>
      </c>
      <c r="F74" s="634">
        <v>54509.59</v>
      </c>
    </row>
    <row r="75" spans="1:6">
      <c r="A75" s="632" t="s">
        <v>104</v>
      </c>
      <c r="B75" s="476">
        <v>351049.48</v>
      </c>
      <c r="C75" s="476">
        <v>65384.179999999993</v>
      </c>
      <c r="D75" s="476">
        <v>0</v>
      </c>
      <c r="E75" s="476">
        <v>17</v>
      </c>
      <c r="F75" s="634">
        <v>416450.68</v>
      </c>
    </row>
    <row r="76" spans="1:6">
      <c r="A76" s="635" t="s">
        <v>51</v>
      </c>
      <c r="B76" s="636">
        <v>467397.44</v>
      </c>
      <c r="C76" s="636">
        <v>100419.45</v>
      </c>
      <c r="D76" s="636">
        <v>0</v>
      </c>
      <c r="E76" s="636">
        <v>58</v>
      </c>
      <c r="F76" s="637">
        <v>567874.9</v>
      </c>
    </row>
    <row r="77" spans="1:6">
      <c r="A77" s="638" t="s">
        <v>17</v>
      </c>
      <c r="B77" s="639">
        <v>284322.21000000002</v>
      </c>
      <c r="C77" s="639">
        <v>72563.22</v>
      </c>
      <c r="D77" s="639">
        <v>1563.54</v>
      </c>
      <c r="E77" s="639">
        <v>1076.4000000000001</v>
      </c>
      <c r="F77" s="640">
        <v>359525.4</v>
      </c>
    </row>
    <row r="78" spans="1:6">
      <c r="A78" s="638" t="s">
        <v>154</v>
      </c>
      <c r="B78" s="639">
        <v>358753.62000000005</v>
      </c>
      <c r="C78" s="639">
        <v>90974.12999999999</v>
      </c>
      <c r="D78" s="639">
        <v>1967.81</v>
      </c>
      <c r="E78" s="639">
        <v>0</v>
      </c>
      <c r="F78" s="640">
        <v>451695.59</v>
      </c>
    </row>
    <row r="79" spans="1:6">
      <c r="A79" s="632" t="s">
        <v>110</v>
      </c>
      <c r="B79" s="476">
        <v>353491.35000000003</v>
      </c>
      <c r="C79" s="476">
        <v>65031.4</v>
      </c>
      <c r="D79" s="476">
        <v>3759.76</v>
      </c>
      <c r="E79" s="476">
        <v>0</v>
      </c>
      <c r="F79" s="634">
        <v>422282.54</v>
      </c>
    </row>
    <row r="80" spans="1:6">
      <c r="A80" s="632" t="s">
        <v>111</v>
      </c>
      <c r="B80" s="476">
        <v>309486.52999999997</v>
      </c>
      <c r="C80" s="476">
        <v>63792.4</v>
      </c>
      <c r="D80" s="476">
        <v>2615.3999999999996</v>
      </c>
      <c r="E80" s="476">
        <v>0</v>
      </c>
      <c r="F80" s="634">
        <v>375894.36</v>
      </c>
    </row>
    <row r="81" spans="1:6">
      <c r="A81" s="635" t="s">
        <v>18</v>
      </c>
      <c r="B81" s="636">
        <v>662977.9</v>
      </c>
      <c r="C81" s="636">
        <v>128823.81</v>
      </c>
      <c r="D81" s="636">
        <v>6375.17</v>
      </c>
      <c r="E81" s="636">
        <v>0</v>
      </c>
      <c r="F81" s="637">
        <v>798176.9</v>
      </c>
    </row>
    <row r="82" spans="1:6">
      <c r="A82" s="638" t="s">
        <v>19</v>
      </c>
      <c r="B82" s="639">
        <v>171943.9</v>
      </c>
      <c r="C82" s="639">
        <v>41023.22</v>
      </c>
      <c r="D82" s="639">
        <v>1299.54</v>
      </c>
      <c r="E82" s="639">
        <v>0</v>
      </c>
      <c r="F82" s="640">
        <v>214266.68</v>
      </c>
    </row>
    <row r="83" spans="1:6">
      <c r="A83" s="632" t="s">
        <v>177</v>
      </c>
      <c r="B83" s="476">
        <v>38088.979999999996</v>
      </c>
      <c r="C83" s="476">
        <v>14157.669999999998</v>
      </c>
      <c r="D83" s="476">
        <v>0</v>
      </c>
      <c r="E83" s="476">
        <v>0</v>
      </c>
      <c r="F83" s="634">
        <v>52246.68</v>
      </c>
    </row>
    <row r="84" spans="1:6">
      <c r="A84" s="632" t="s">
        <v>114</v>
      </c>
      <c r="B84" s="476">
        <v>118523.08</v>
      </c>
      <c r="C84" s="476">
        <v>27316.620000000003</v>
      </c>
      <c r="D84" s="476">
        <v>0</v>
      </c>
      <c r="E84" s="476">
        <v>0</v>
      </c>
      <c r="F84" s="634">
        <v>145839.72</v>
      </c>
    </row>
    <row r="85" spans="1:6">
      <c r="A85" s="632" t="s">
        <v>115</v>
      </c>
      <c r="B85" s="476">
        <v>119579.76</v>
      </c>
      <c r="C85" s="476">
        <v>36342.990000000005</v>
      </c>
      <c r="D85" s="476">
        <v>0</v>
      </c>
      <c r="E85" s="476">
        <v>102.04</v>
      </c>
      <c r="F85" s="634">
        <v>156024.81</v>
      </c>
    </row>
    <row r="86" spans="1:6">
      <c r="A86" s="632" t="s">
        <v>116</v>
      </c>
      <c r="B86" s="476">
        <v>49933.209999999992</v>
      </c>
      <c r="C86" s="476">
        <v>13088.9</v>
      </c>
      <c r="D86" s="476">
        <v>0</v>
      </c>
      <c r="E86" s="476">
        <v>0</v>
      </c>
      <c r="F86" s="634">
        <v>63022.13</v>
      </c>
    </row>
    <row r="87" spans="1:6">
      <c r="A87" s="632" t="s">
        <v>117</v>
      </c>
      <c r="B87" s="476">
        <v>91973.260000000009</v>
      </c>
      <c r="C87" s="476">
        <v>26276.120000000003</v>
      </c>
      <c r="D87" s="476">
        <v>0</v>
      </c>
      <c r="E87" s="476">
        <v>0</v>
      </c>
      <c r="F87" s="634">
        <v>118249.4</v>
      </c>
    </row>
    <row r="88" spans="1:6">
      <c r="A88" s="632" t="s">
        <v>118</v>
      </c>
      <c r="B88" s="476">
        <v>46312.35</v>
      </c>
      <c r="C88" s="476">
        <v>14227.900000000001</v>
      </c>
      <c r="D88" s="476">
        <v>0</v>
      </c>
      <c r="E88" s="476">
        <v>0</v>
      </c>
      <c r="F88" s="634">
        <v>60540.27</v>
      </c>
    </row>
    <row r="89" spans="1:6">
      <c r="A89" s="632" t="s">
        <v>119</v>
      </c>
      <c r="B89" s="476">
        <v>30938.760000000002</v>
      </c>
      <c r="C89" s="476">
        <v>7775.04</v>
      </c>
      <c r="D89" s="476">
        <v>0</v>
      </c>
      <c r="E89" s="476">
        <v>0</v>
      </c>
      <c r="F89" s="634">
        <v>38713.81</v>
      </c>
    </row>
    <row r="90" spans="1:6">
      <c r="A90" s="632" t="s">
        <v>120</v>
      </c>
      <c r="B90" s="476">
        <v>179441.06999999998</v>
      </c>
      <c r="C90" s="476">
        <v>35779.49</v>
      </c>
      <c r="D90" s="476">
        <v>0</v>
      </c>
      <c r="E90" s="476">
        <v>0</v>
      </c>
      <c r="F90" s="634">
        <v>215220.59</v>
      </c>
    </row>
    <row r="91" spans="1:6">
      <c r="A91" s="632" t="s">
        <v>121</v>
      </c>
      <c r="B91" s="476">
        <v>39542.259999999995</v>
      </c>
      <c r="C91" s="476">
        <v>16597.939999999999</v>
      </c>
      <c r="D91" s="476">
        <v>0</v>
      </c>
      <c r="E91" s="476">
        <v>0</v>
      </c>
      <c r="F91" s="634">
        <v>56140.22</v>
      </c>
    </row>
    <row r="92" spans="1:6">
      <c r="A92" s="635" t="s">
        <v>185</v>
      </c>
      <c r="B92" s="636">
        <v>714332.85000000009</v>
      </c>
      <c r="C92" s="636">
        <v>191562.76</v>
      </c>
      <c r="D92" s="636">
        <v>0</v>
      </c>
      <c r="E92" s="636">
        <v>102.04</v>
      </c>
      <c r="F92" s="637">
        <v>905997.68</v>
      </c>
    </row>
    <row r="93" spans="1:6">
      <c r="A93" s="632" t="s">
        <v>105</v>
      </c>
      <c r="B93" s="476">
        <v>108478.89</v>
      </c>
      <c r="C93" s="476">
        <v>29765.08</v>
      </c>
      <c r="D93" s="476">
        <v>0</v>
      </c>
      <c r="E93" s="476">
        <v>0</v>
      </c>
      <c r="F93" s="634">
        <v>138244</v>
      </c>
    </row>
    <row r="94" spans="1:6">
      <c r="A94" s="632" t="s">
        <v>106</v>
      </c>
      <c r="B94" s="476">
        <v>127406.84999999999</v>
      </c>
      <c r="C94" s="476">
        <v>35378.58</v>
      </c>
      <c r="D94" s="476">
        <v>0</v>
      </c>
      <c r="E94" s="476">
        <v>2</v>
      </c>
      <c r="F94" s="634">
        <v>162787.45000000001</v>
      </c>
    </row>
    <row r="95" spans="1:6">
      <c r="A95" s="632" t="s">
        <v>107</v>
      </c>
      <c r="B95" s="476">
        <v>57058.209999999992</v>
      </c>
      <c r="C95" s="476">
        <v>18695.68</v>
      </c>
      <c r="D95" s="476">
        <v>0</v>
      </c>
      <c r="E95" s="476">
        <v>0</v>
      </c>
      <c r="F95" s="634">
        <v>75753.899999999994</v>
      </c>
    </row>
    <row r="96" spans="1:6">
      <c r="A96" s="632" t="s">
        <v>108</v>
      </c>
      <c r="B96" s="476">
        <v>75008.759999999995</v>
      </c>
      <c r="C96" s="476">
        <v>14887.669999999998</v>
      </c>
      <c r="D96" s="476">
        <v>0</v>
      </c>
      <c r="E96" s="476">
        <v>0</v>
      </c>
      <c r="F96" s="634">
        <v>89896.45</v>
      </c>
    </row>
    <row r="97" spans="1:6">
      <c r="A97" s="632" t="s">
        <v>109</v>
      </c>
      <c r="B97" s="476">
        <v>177938.18</v>
      </c>
      <c r="C97" s="476">
        <v>49425.899999999994</v>
      </c>
      <c r="D97" s="476">
        <v>0</v>
      </c>
      <c r="E97" s="476">
        <v>0</v>
      </c>
      <c r="F97" s="634">
        <v>227364.09</v>
      </c>
    </row>
    <row r="98" spans="1:6">
      <c r="A98" s="635" t="s">
        <v>153</v>
      </c>
      <c r="B98" s="636">
        <v>545890.95000000007</v>
      </c>
      <c r="C98" s="636">
        <v>148152.95000000001</v>
      </c>
      <c r="D98" s="636">
        <v>0</v>
      </c>
      <c r="E98" s="636">
        <v>2</v>
      </c>
      <c r="F98" s="637">
        <v>694045.9</v>
      </c>
    </row>
    <row r="99" spans="1:6">
      <c r="A99" s="632" t="s">
        <v>85</v>
      </c>
      <c r="B99" s="476">
        <v>2199999.58</v>
      </c>
      <c r="C99" s="476">
        <v>395036.81</v>
      </c>
      <c r="D99" s="476">
        <v>3333.44</v>
      </c>
      <c r="E99" s="476">
        <v>0</v>
      </c>
      <c r="F99" s="634">
        <v>2598369.86</v>
      </c>
    </row>
    <row r="100" spans="1:6">
      <c r="A100" s="632" t="s">
        <v>86</v>
      </c>
      <c r="B100" s="476">
        <v>254476.62999999998</v>
      </c>
      <c r="C100" s="476">
        <v>59688.95</v>
      </c>
      <c r="D100" s="476">
        <v>1114.1300000000001</v>
      </c>
      <c r="E100" s="476">
        <v>0</v>
      </c>
      <c r="F100" s="634">
        <v>315279.71999999997</v>
      </c>
    </row>
    <row r="101" spans="1:6">
      <c r="A101" s="632" t="s">
        <v>87</v>
      </c>
      <c r="B101" s="476">
        <v>147839.07</v>
      </c>
      <c r="C101" s="476">
        <v>38591.629999999997</v>
      </c>
      <c r="D101" s="476">
        <v>0</v>
      </c>
      <c r="E101" s="476">
        <v>1</v>
      </c>
      <c r="F101" s="634">
        <v>186431.72</v>
      </c>
    </row>
    <row r="102" spans="1:6">
      <c r="A102" s="632" t="s">
        <v>88</v>
      </c>
      <c r="B102" s="476">
        <v>244325.76000000001</v>
      </c>
      <c r="C102" s="476">
        <v>53574.31</v>
      </c>
      <c r="D102" s="476">
        <v>1806.12</v>
      </c>
      <c r="E102" s="476">
        <v>0</v>
      </c>
      <c r="F102" s="634">
        <v>299706.21999999997</v>
      </c>
    </row>
    <row r="103" spans="1:6">
      <c r="A103" s="635" t="s">
        <v>20</v>
      </c>
      <c r="B103" s="636">
        <v>2846641.07</v>
      </c>
      <c r="C103" s="636">
        <v>546891.72</v>
      </c>
      <c r="D103" s="636">
        <v>6253.7199999999993</v>
      </c>
      <c r="E103" s="636">
        <v>1</v>
      </c>
      <c r="F103" s="637">
        <v>3399787.54</v>
      </c>
    </row>
    <row r="104" spans="1:6">
      <c r="A104" s="632" t="s">
        <v>99</v>
      </c>
      <c r="B104" s="476">
        <v>513538.56999999995</v>
      </c>
      <c r="C104" s="476">
        <v>132573.94</v>
      </c>
      <c r="D104" s="476">
        <v>2530.4</v>
      </c>
      <c r="E104" s="476">
        <v>0</v>
      </c>
      <c r="F104" s="634">
        <v>648642.94999999995</v>
      </c>
    </row>
    <row r="105" spans="1:6">
      <c r="A105" s="632" t="s">
        <v>100</v>
      </c>
      <c r="B105" s="476">
        <v>190397.94</v>
      </c>
      <c r="C105" s="476">
        <v>40732.949999999997</v>
      </c>
      <c r="D105" s="476">
        <v>1150.27</v>
      </c>
      <c r="E105" s="476">
        <v>0</v>
      </c>
      <c r="F105" s="634">
        <v>232281.18</v>
      </c>
    </row>
    <row r="106" spans="1:6">
      <c r="A106" s="632" t="s">
        <v>101</v>
      </c>
      <c r="B106" s="476">
        <v>835488.07000000007</v>
      </c>
      <c r="C106" s="476">
        <v>177564.85</v>
      </c>
      <c r="D106" s="476">
        <v>3074.26</v>
      </c>
      <c r="E106" s="476">
        <v>0</v>
      </c>
      <c r="F106" s="634">
        <v>1016127.22</v>
      </c>
    </row>
    <row r="107" spans="1:6">
      <c r="A107" s="635" t="s">
        <v>21</v>
      </c>
      <c r="B107" s="636">
        <v>1539424.6300000001</v>
      </c>
      <c r="C107" s="636">
        <v>350871.75999999995</v>
      </c>
      <c r="D107" s="636">
        <v>6754.94</v>
      </c>
      <c r="E107" s="636">
        <v>0</v>
      </c>
      <c r="F107" s="637">
        <v>1897051.36</v>
      </c>
    </row>
    <row r="108" spans="1:6">
      <c r="A108" s="632" t="s">
        <v>112</v>
      </c>
      <c r="B108" s="476">
        <v>193938.98</v>
      </c>
      <c r="C108" s="476">
        <v>49057.760000000002</v>
      </c>
      <c r="D108" s="476">
        <v>0</v>
      </c>
      <c r="E108" s="476">
        <v>0</v>
      </c>
      <c r="F108" s="634">
        <v>242996.77</v>
      </c>
    </row>
    <row r="109" spans="1:6">
      <c r="A109" s="632" t="s">
        <v>113</v>
      </c>
      <c r="B109" s="476">
        <v>109128.71</v>
      </c>
      <c r="C109" s="476">
        <v>31211.81</v>
      </c>
      <c r="D109" s="476">
        <v>0</v>
      </c>
      <c r="E109" s="476">
        <v>0</v>
      </c>
      <c r="F109" s="634">
        <v>140340.54</v>
      </c>
    </row>
    <row r="110" spans="1:6">
      <c r="A110" s="635" t="s">
        <v>22</v>
      </c>
      <c r="B110" s="636">
        <v>303067.72000000003</v>
      </c>
      <c r="C110" s="636">
        <v>80269.579999999987</v>
      </c>
      <c r="D110" s="636">
        <v>0</v>
      </c>
      <c r="E110" s="636">
        <v>0</v>
      </c>
      <c r="F110" s="637">
        <v>383337.31</v>
      </c>
    </row>
    <row r="111" spans="1:6">
      <c r="A111" s="632" t="s">
        <v>144</v>
      </c>
      <c r="B111" s="476">
        <v>340404.70999999996</v>
      </c>
      <c r="C111" s="476">
        <v>84482.81</v>
      </c>
      <c r="D111" s="476">
        <v>5953.4</v>
      </c>
      <c r="E111" s="476">
        <v>0</v>
      </c>
      <c r="F111" s="634">
        <v>430840.95</v>
      </c>
    </row>
    <row r="112" spans="1:6">
      <c r="A112" s="632" t="s">
        <v>89</v>
      </c>
      <c r="B112" s="476">
        <v>85677.49</v>
      </c>
      <c r="C112" s="476">
        <v>33519.089999999997</v>
      </c>
      <c r="D112" s="476">
        <v>1510.4499999999998</v>
      </c>
      <c r="E112" s="476">
        <v>0</v>
      </c>
      <c r="F112" s="634">
        <v>120707.04</v>
      </c>
    </row>
    <row r="113" spans="1:6">
      <c r="A113" s="632" t="s">
        <v>143</v>
      </c>
      <c r="B113" s="476">
        <v>77909.349999999991</v>
      </c>
      <c r="C113" s="476">
        <v>23441.170000000002</v>
      </c>
      <c r="D113" s="476">
        <v>0</v>
      </c>
      <c r="E113" s="476">
        <v>0</v>
      </c>
      <c r="F113" s="634">
        <v>101350.54</v>
      </c>
    </row>
    <row r="114" spans="1:6">
      <c r="A114" s="632" t="s">
        <v>90</v>
      </c>
      <c r="B114" s="476">
        <v>269894.35000000003</v>
      </c>
      <c r="C114" s="476">
        <v>66596.45</v>
      </c>
      <c r="D114" s="476">
        <v>13234.400000000001</v>
      </c>
      <c r="E114" s="476">
        <v>0</v>
      </c>
      <c r="F114" s="634">
        <v>349725.22</v>
      </c>
    </row>
    <row r="115" spans="1:6">
      <c r="A115" s="635" t="s">
        <v>23</v>
      </c>
      <c r="B115" s="636">
        <v>773885.94000000006</v>
      </c>
      <c r="C115" s="636">
        <v>208039.53</v>
      </c>
      <c r="D115" s="636">
        <v>20698.259999999998</v>
      </c>
      <c r="E115" s="636">
        <v>0</v>
      </c>
      <c r="F115" s="637">
        <v>1002623.77</v>
      </c>
    </row>
    <row r="116" spans="1:6">
      <c r="A116" s="635" t="s">
        <v>189</v>
      </c>
      <c r="B116" s="636">
        <v>2819223.71</v>
      </c>
      <c r="C116" s="636">
        <v>404003.62</v>
      </c>
      <c r="D116" s="636">
        <v>3763.54</v>
      </c>
      <c r="E116" s="636">
        <v>0</v>
      </c>
      <c r="F116" s="637">
        <v>3226990.9</v>
      </c>
    </row>
    <row r="117" spans="1:6">
      <c r="A117" s="635" t="s">
        <v>206</v>
      </c>
      <c r="B117" s="636">
        <v>489485.58</v>
      </c>
      <c r="C117" s="636">
        <v>100103.71999999999</v>
      </c>
      <c r="D117" s="636">
        <v>1135.1200000000001</v>
      </c>
      <c r="E117" s="636">
        <v>0</v>
      </c>
      <c r="F117" s="637">
        <v>590724.44999999995</v>
      </c>
    </row>
    <row r="118" spans="1:6">
      <c r="A118" s="635" t="s">
        <v>24</v>
      </c>
      <c r="B118" s="636">
        <v>239884.02999999997</v>
      </c>
      <c r="C118" s="636">
        <v>47072.630000000005</v>
      </c>
      <c r="D118" s="636">
        <v>0</v>
      </c>
      <c r="E118" s="636">
        <v>0</v>
      </c>
      <c r="F118" s="637">
        <v>286956.68</v>
      </c>
    </row>
    <row r="119" spans="1:6">
      <c r="A119" s="632" t="s">
        <v>178</v>
      </c>
      <c r="B119" s="476">
        <v>138032.99</v>
      </c>
      <c r="C119" s="476">
        <v>20382.350000000002</v>
      </c>
      <c r="D119" s="476">
        <v>0</v>
      </c>
      <c r="E119" s="476">
        <v>0</v>
      </c>
      <c r="F119" s="634">
        <v>158415.35999999999</v>
      </c>
    </row>
    <row r="120" spans="1:6">
      <c r="A120" s="632" t="s">
        <v>184</v>
      </c>
      <c r="B120" s="476">
        <v>257223.90000000002</v>
      </c>
      <c r="C120" s="476">
        <v>66080.849999999991</v>
      </c>
      <c r="D120" s="476">
        <v>1169.72</v>
      </c>
      <c r="E120" s="476">
        <v>0</v>
      </c>
      <c r="F120" s="634">
        <v>324474.5</v>
      </c>
    </row>
    <row r="121" spans="1:6">
      <c r="A121" s="632" t="s">
        <v>179</v>
      </c>
      <c r="B121" s="476">
        <v>398109.71</v>
      </c>
      <c r="C121" s="476">
        <v>83438.759999999995</v>
      </c>
      <c r="D121" s="476">
        <v>2950.1699999999996</v>
      </c>
      <c r="E121" s="476">
        <v>0</v>
      </c>
      <c r="F121" s="634">
        <v>484498.68</v>
      </c>
    </row>
    <row r="122" spans="1:6">
      <c r="A122" s="635" t="s">
        <v>52</v>
      </c>
      <c r="B122" s="636">
        <v>793366.63</v>
      </c>
      <c r="C122" s="636">
        <v>169901.99</v>
      </c>
      <c r="D122" s="636">
        <v>4119.8999999999996</v>
      </c>
      <c r="E122" s="636">
        <v>0</v>
      </c>
      <c r="F122" s="637">
        <v>967388.54</v>
      </c>
    </row>
    <row r="123" spans="1:6">
      <c r="A123" s="635" t="s">
        <v>25</v>
      </c>
      <c r="B123" s="636">
        <v>102735.90000000001</v>
      </c>
      <c r="C123" s="636">
        <v>25499.9</v>
      </c>
      <c r="D123" s="636">
        <v>0</v>
      </c>
      <c r="E123" s="636">
        <v>0</v>
      </c>
      <c r="F123" s="637">
        <v>128235.81</v>
      </c>
    </row>
    <row r="124" spans="1:6">
      <c r="A124" s="632" t="s">
        <v>26</v>
      </c>
      <c r="B124" s="476">
        <v>19419.670000000002</v>
      </c>
      <c r="C124" s="476">
        <v>3362.13</v>
      </c>
      <c r="D124" s="476">
        <v>180.5</v>
      </c>
      <c r="E124" s="476">
        <v>0</v>
      </c>
      <c r="F124" s="634">
        <v>22962.31</v>
      </c>
    </row>
    <row r="125" spans="1:6">
      <c r="A125" s="632" t="s">
        <v>27</v>
      </c>
      <c r="B125" s="476">
        <v>19567.570000000003</v>
      </c>
      <c r="C125" s="476">
        <v>4729.04</v>
      </c>
      <c r="D125" s="476">
        <v>103.58000000000001</v>
      </c>
      <c r="E125" s="476">
        <v>0</v>
      </c>
      <c r="F125" s="634">
        <v>24400.22</v>
      </c>
    </row>
    <row r="126" spans="1:6" ht="15.6" customHeight="1">
      <c r="A126" s="641" t="s">
        <v>12</v>
      </c>
      <c r="B126" s="642">
        <v>15690349.529999999</v>
      </c>
      <c r="C126" s="642">
        <v>3252516.54</v>
      </c>
      <c r="D126" s="642">
        <v>62654.03</v>
      </c>
      <c r="E126" s="642">
        <v>1239.45</v>
      </c>
      <c r="F126" s="691">
        <v>19006759.59</v>
      </c>
    </row>
    <row r="127" spans="1:6" s="8" customFormat="1">
      <c r="A127" s="476" t="s">
        <v>215</v>
      </c>
      <c r="B127" s="643"/>
      <c r="C127" s="643"/>
      <c r="D127" s="643"/>
      <c r="E127" s="643"/>
      <c r="F127" s="643"/>
    </row>
    <row r="128" spans="1:6" s="8" customFormat="1" ht="6.95" customHeight="1">
      <c r="A128" s="1111"/>
      <c r="B128" s="1097"/>
      <c r="C128" s="1097"/>
      <c r="D128" s="1097"/>
      <c r="E128" s="1097"/>
      <c r="F128" s="1097"/>
    </row>
    <row r="129" spans="1:6">
      <c r="A129" s="644" t="s">
        <v>12</v>
      </c>
      <c r="B129" s="644">
        <f>(B125+B124+B123+B122+B118+B117+B116+B115+B110+B107+B103+B98+B92+B82+B81+B78+B77+B76+B72)</f>
        <v>15690349.309999999</v>
      </c>
      <c r="C129" s="644">
        <f>(C125+C124+C123+C122+C118+C117+C116+C115+C110+C107+C103+C98+C92+C82+C81+C78+C77+C76+C72)</f>
        <v>3252516.3800000008</v>
      </c>
      <c r="D129" s="644">
        <f>(D125+D124+D123+D122+D118+D117+D116+D115+D110+D107+D103+D98+D92+D82+D81+D78+D77+D76+D72)</f>
        <v>62653.929999999993</v>
      </c>
      <c r="E129" s="644">
        <f>(E125+E124+E123+E122+E118+E117+E116+E115+E110+E107+E103+E98+E92+E82+E81+E78+E77+E76+E72)</f>
        <v>1239.44</v>
      </c>
      <c r="F129" s="644">
        <f>(F125+F124+F123+F122+F118+F117+F116+F115+F110+F107+F103+F98+F92+F82+F81+F78+F77+F76+F72)</f>
        <v>19006759.48</v>
      </c>
    </row>
    <row r="130" spans="1:6">
      <c r="B130" s="283">
        <f>'reg1 (2)'!B8-provm.!B126</f>
        <v>1.5454582870006561E-2</v>
      </c>
      <c r="C130" s="283">
        <f>'reg1 (2)'!B12-provm.!C126</f>
        <v>5.4545421153306961E-3</v>
      </c>
      <c r="D130" s="283">
        <f>'reg1 (2)'!B15-provm.!D126</f>
        <v>1.5454545500688255E-2</v>
      </c>
      <c r="E130" s="283">
        <f>'reg1 (2)'!B18-provm.!E126</f>
        <v>4.5454545499978849E-3</v>
      </c>
      <c r="F130" s="283">
        <f>'reg1 (2)'!B22-provm.!F126</f>
        <v>9.0913102030754089E-4</v>
      </c>
    </row>
    <row r="131" spans="1:6" ht="14.1" customHeight="1">
      <c r="A131"/>
      <c r="B131" s="283">
        <f>'reg1 (2)'!$B$8</f>
        <v>15690349.545454582</v>
      </c>
      <c r="C131" s="645">
        <f>'reg1 (2)'!$B$12</f>
        <v>3252516.5454545422</v>
      </c>
      <c r="D131" s="645">
        <f>'reg1 (2)'!$B$15</f>
        <v>62654.0454545455</v>
      </c>
      <c r="E131" s="645">
        <f>'reg1 (2)'!$B$18</f>
        <v>1239.45454545455</v>
      </c>
      <c r="F131" s="645">
        <f>'reg1 (2)'!$B$22</f>
        <v>19006759.590909131</v>
      </c>
    </row>
    <row r="132" spans="1:6" ht="27.2" customHeight="1">
      <c r="A132"/>
      <c r="B132" s="749">
        <f>B131-B129</f>
        <v>0.23545458354055882</v>
      </c>
      <c r="C132" s="749">
        <f>C131-C129</f>
        <v>0.16545454133301973</v>
      </c>
      <c r="D132" s="749">
        <f>D131-D129</f>
        <v>0.11545454550650902</v>
      </c>
      <c r="E132" s="749">
        <f>E131-E129</f>
        <v>1.454545454998879E-2</v>
      </c>
      <c r="F132" s="749">
        <f>F131-F129</f>
        <v>0.11090913042426109</v>
      </c>
    </row>
    <row r="134" spans="1:6" ht="15.75">
      <c r="A134" s="1102" t="s">
        <v>342</v>
      </c>
      <c r="B134" s="1102"/>
      <c r="C134" s="1102"/>
      <c r="D134" s="1102"/>
      <c r="E134" s="1102"/>
      <c r="F134" s="1102"/>
    </row>
    <row r="135" spans="1:6" ht="15.75">
      <c r="A135" s="1103"/>
      <c r="B135" s="1103"/>
      <c r="C135" s="1103"/>
      <c r="D135" s="1103"/>
      <c r="E135" s="1103"/>
      <c r="F135" s="1103"/>
    </row>
    <row r="136" spans="1:6" ht="14.25">
      <c r="A136" s="646"/>
      <c r="B136" s="1104" t="s">
        <v>216</v>
      </c>
      <c r="C136" s="1106" t="s">
        <v>193</v>
      </c>
      <c r="D136" s="1106" t="s">
        <v>15</v>
      </c>
      <c r="E136" s="1106" t="s">
        <v>204</v>
      </c>
      <c r="F136" s="1108" t="s">
        <v>54</v>
      </c>
    </row>
    <row r="137" spans="1:6" ht="14.25">
      <c r="A137" s="647"/>
      <c r="B137" s="1105"/>
      <c r="C137" s="1107"/>
      <c r="D137" s="1107"/>
      <c r="E137" s="1107"/>
      <c r="F137" s="1109"/>
    </row>
    <row r="138" spans="1:6">
      <c r="A138" s="648" t="s">
        <v>91</v>
      </c>
      <c r="B138" s="476">
        <v>237989.38095238141</v>
      </c>
      <c r="C138" s="476">
        <v>58675.761904761901</v>
      </c>
      <c r="D138" s="476">
        <v>900.142857142857</v>
      </c>
      <c r="E138" s="476">
        <v>0</v>
      </c>
      <c r="F138" s="649">
        <v>297565.28571428615</v>
      </c>
    </row>
    <row r="139" spans="1:6">
      <c r="A139" s="648" t="s">
        <v>92</v>
      </c>
      <c r="B139" s="476">
        <v>304359.00000000041</v>
      </c>
      <c r="C139" s="476">
        <v>59955.23809523807</v>
      </c>
      <c r="D139" s="476">
        <v>4786.714285714289</v>
      </c>
      <c r="E139" s="476">
        <v>0</v>
      </c>
      <c r="F139" s="650">
        <v>369100.95238095283</v>
      </c>
    </row>
    <row r="140" spans="1:6">
      <c r="A140" s="648" t="s">
        <v>93</v>
      </c>
      <c r="B140" s="476">
        <v>247417.19047619004</v>
      </c>
      <c r="C140" s="476">
        <v>52497.380952380976</v>
      </c>
      <c r="D140" s="476">
        <v>0</v>
      </c>
      <c r="E140" s="476">
        <v>0</v>
      </c>
      <c r="F140" s="650">
        <v>299914.57142857101</v>
      </c>
    </row>
    <row r="141" spans="1:6">
      <c r="A141" s="648" t="s">
        <v>94</v>
      </c>
      <c r="B141" s="476">
        <v>269190.3333333332</v>
      </c>
      <c r="C141" s="476">
        <v>63701.761904761945</v>
      </c>
      <c r="D141" s="476">
        <v>190.90476190476181</v>
      </c>
      <c r="E141" s="476">
        <v>0</v>
      </c>
      <c r="F141" s="650">
        <v>333082.99999999988</v>
      </c>
    </row>
    <row r="142" spans="1:6">
      <c r="A142" s="648" t="s">
        <v>95</v>
      </c>
      <c r="B142" s="476">
        <v>204824.47619047636</v>
      </c>
      <c r="C142" s="476">
        <v>27456.61904761906</v>
      </c>
      <c r="D142" s="476">
        <v>1901.9047619047578</v>
      </c>
      <c r="E142" s="476">
        <v>0</v>
      </c>
      <c r="F142" s="650">
        <v>234183.0000000002</v>
      </c>
    </row>
    <row r="143" spans="1:6">
      <c r="A143" s="648" t="s">
        <v>96</v>
      </c>
      <c r="B143" s="476">
        <v>192632.76190476152</v>
      </c>
      <c r="C143" s="476">
        <v>40757.666666666642</v>
      </c>
      <c r="D143" s="476">
        <v>0</v>
      </c>
      <c r="E143" s="476">
        <v>0</v>
      </c>
      <c r="F143" s="650">
        <v>233390.42857142814</v>
      </c>
    </row>
    <row r="144" spans="1:6">
      <c r="A144" s="648" t="s">
        <v>97</v>
      </c>
      <c r="B144" s="476">
        <v>492859.28571428632</v>
      </c>
      <c r="C144" s="476">
        <v>117093.99999999971</v>
      </c>
      <c r="D144" s="476">
        <v>1090.952380952381</v>
      </c>
      <c r="E144" s="476">
        <v>0</v>
      </c>
      <c r="F144" s="650">
        <v>611044.23809523846</v>
      </c>
    </row>
    <row r="145" spans="1:6">
      <c r="A145" s="648" t="s">
        <v>98</v>
      </c>
      <c r="B145" s="476">
        <v>624172.14285714296</v>
      </c>
      <c r="C145" s="476">
        <v>109867.00000000023</v>
      </c>
      <c r="D145" s="476">
        <v>380.80952380952345</v>
      </c>
      <c r="E145" s="476">
        <v>0</v>
      </c>
      <c r="F145" s="650">
        <v>734419.95238095277</v>
      </c>
    </row>
    <row r="146" spans="1:6">
      <c r="A146" s="651" t="s">
        <v>176</v>
      </c>
      <c r="B146" s="652">
        <v>2573444.5714285723</v>
      </c>
      <c r="C146" s="652">
        <v>530005.42857142852</v>
      </c>
      <c r="D146" s="652">
        <v>9251.4285714285688</v>
      </c>
      <c r="E146" s="652">
        <v>0</v>
      </c>
      <c r="F146" s="653">
        <v>3112701.4285714296</v>
      </c>
    </row>
    <row r="147" spans="1:6">
      <c r="A147" s="648" t="s">
        <v>102</v>
      </c>
      <c r="B147" s="476">
        <v>74800.285714285768</v>
      </c>
      <c r="C147" s="476">
        <v>22152.857142857159</v>
      </c>
      <c r="D147" s="476">
        <v>0</v>
      </c>
      <c r="E147" s="476">
        <v>0</v>
      </c>
      <c r="F147" s="650">
        <v>96953.142857142928</v>
      </c>
    </row>
    <row r="148" spans="1:6">
      <c r="A148" s="648" t="s">
        <v>103</v>
      </c>
      <c r="B148" s="476">
        <v>41143.952380952353</v>
      </c>
      <c r="C148" s="476">
        <v>13296.857142857119</v>
      </c>
      <c r="D148" s="476">
        <v>0</v>
      </c>
      <c r="E148" s="476">
        <v>50</v>
      </c>
      <c r="F148" s="650">
        <v>54490.809523809468</v>
      </c>
    </row>
    <row r="149" spans="1:6">
      <c r="A149" s="648" t="s">
        <v>104</v>
      </c>
      <c r="B149" s="476">
        <v>348783.14285714313</v>
      </c>
      <c r="C149" s="476">
        <v>68562.857142857101</v>
      </c>
      <c r="D149" s="476">
        <v>0</v>
      </c>
      <c r="E149" s="476">
        <v>21</v>
      </c>
      <c r="F149" s="650">
        <v>417367.00000000023</v>
      </c>
    </row>
    <row r="150" spans="1:6">
      <c r="A150" s="651" t="s">
        <v>51</v>
      </c>
      <c r="B150" s="652">
        <v>464727.38095238124</v>
      </c>
      <c r="C150" s="652">
        <v>104012.57142857139</v>
      </c>
      <c r="D150" s="652">
        <v>0</v>
      </c>
      <c r="E150" s="652">
        <v>71</v>
      </c>
      <c r="F150" s="653">
        <v>568810.95238095266</v>
      </c>
    </row>
    <row r="151" spans="1:6">
      <c r="A151" s="654" t="s">
        <v>17</v>
      </c>
      <c r="B151" s="655">
        <v>285021.42857142864</v>
      </c>
      <c r="C151" s="655">
        <v>73665.571428571435</v>
      </c>
      <c r="D151" s="655">
        <v>1515.4761904761879</v>
      </c>
      <c r="E151" s="655">
        <v>1349.38095238095</v>
      </c>
      <c r="F151" s="656">
        <v>361551.85714285722</v>
      </c>
    </row>
    <row r="152" spans="1:6">
      <c r="A152" s="654" t="s">
        <v>154</v>
      </c>
      <c r="B152" s="655">
        <v>365723.71428571455</v>
      </c>
      <c r="C152" s="655">
        <v>90330.095238095251</v>
      </c>
      <c r="D152" s="655">
        <v>1964.9523809523839</v>
      </c>
      <c r="E152" s="655">
        <v>0</v>
      </c>
      <c r="F152" s="656">
        <v>458018.76190476224</v>
      </c>
    </row>
    <row r="153" spans="1:6">
      <c r="A153" s="648" t="s">
        <v>110</v>
      </c>
      <c r="B153" s="476">
        <v>360493.28571428638</v>
      </c>
      <c r="C153" s="476">
        <v>63959.619047619053</v>
      </c>
      <c r="D153" s="476">
        <v>3957.7142857142862</v>
      </c>
      <c r="E153" s="476">
        <v>0</v>
      </c>
      <c r="F153" s="650">
        <v>428410.61904761969</v>
      </c>
    </row>
    <row r="154" spans="1:6">
      <c r="A154" s="648" t="s">
        <v>111</v>
      </c>
      <c r="B154" s="476">
        <v>316073.0952380955</v>
      </c>
      <c r="C154" s="476">
        <v>62094.476190476234</v>
      </c>
      <c r="D154" s="476">
        <v>2661.6190476190418</v>
      </c>
      <c r="E154" s="476">
        <v>0</v>
      </c>
      <c r="F154" s="650">
        <v>380829.19047619082</v>
      </c>
    </row>
    <row r="155" spans="1:6">
      <c r="A155" s="651" t="s">
        <v>18</v>
      </c>
      <c r="B155" s="652">
        <v>676566.38095238188</v>
      </c>
      <c r="C155" s="652">
        <v>126054.09523809529</v>
      </c>
      <c r="D155" s="652">
        <v>6619.3333333333285</v>
      </c>
      <c r="E155" s="652">
        <v>0</v>
      </c>
      <c r="F155" s="653">
        <v>809239.80952381052</v>
      </c>
    </row>
    <row r="156" spans="1:6">
      <c r="A156" s="654" t="s">
        <v>19</v>
      </c>
      <c r="B156" s="655">
        <v>170950.19047619071</v>
      </c>
      <c r="C156" s="655">
        <v>41300.380952380918</v>
      </c>
      <c r="D156" s="655">
        <v>1398.3809523809539</v>
      </c>
      <c r="E156" s="655">
        <v>0</v>
      </c>
      <c r="F156" s="656">
        <v>213648.9523809526</v>
      </c>
    </row>
    <row r="157" spans="1:6">
      <c r="A157" s="648" t="s">
        <v>177</v>
      </c>
      <c r="B157" s="476">
        <v>38392.523809523802</v>
      </c>
      <c r="C157" s="476">
        <v>14203.19047619045</v>
      </c>
      <c r="D157" s="476">
        <v>0</v>
      </c>
      <c r="E157" s="476">
        <v>0</v>
      </c>
      <c r="F157" s="650">
        <v>52595.714285714253</v>
      </c>
    </row>
    <row r="158" spans="1:6">
      <c r="A158" s="648" t="s">
        <v>114</v>
      </c>
      <c r="B158" s="476">
        <v>119607.95238095275</v>
      </c>
      <c r="C158" s="476">
        <v>27595.571428571377</v>
      </c>
      <c r="D158" s="476">
        <v>0</v>
      </c>
      <c r="E158" s="476">
        <v>0</v>
      </c>
      <c r="F158" s="650">
        <v>147203.52380952411</v>
      </c>
    </row>
    <row r="159" spans="1:6">
      <c r="A159" s="648" t="s">
        <v>115</v>
      </c>
      <c r="B159" s="476">
        <v>119293.90476190519</v>
      </c>
      <c r="C159" s="476">
        <v>37146.238095238143</v>
      </c>
      <c r="D159" s="476">
        <v>0</v>
      </c>
      <c r="E159" s="476">
        <v>127.52380952381</v>
      </c>
      <c r="F159" s="650">
        <v>156567.66666666712</v>
      </c>
    </row>
    <row r="160" spans="1:6">
      <c r="A160" s="648" t="s">
        <v>116</v>
      </c>
      <c r="B160" s="476">
        <v>50369.047619047618</v>
      </c>
      <c r="C160" s="476">
        <v>13306.76190476189</v>
      </c>
      <c r="D160" s="476">
        <v>0</v>
      </c>
      <c r="E160" s="476">
        <v>0.476190476190476</v>
      </c>
      <c r="F160" s="650">
        <v>63676.285714285696</v>
      </c>
    </row>
    <row r="161" spans="1:6">
      <c r="A161" s="648" t="s">
        <v>117</v>
      </c>
      <c r="B161" s="476">
        <v>92471.952380952411</v>
      </c>
      <c r="C161" s="476">
        <v>26706.04761904764</v>
      </c>
      <c r="D161" s="476">
        <v>0</v>
      </c>
      <c r="E161" s="476">
        <v>0</v>
      </c>
      <c r="F161" s="650">
        <v>119178.00000000004</v>
      </c>
    </row>
    <row r="162" spans="1:6">
      <c r="A162" s="648" t="s">
        <v>118</v>
      </c>
      <c r="B162" s="476">
        <v>46163.428571428529</v>
      </c>
      <c r="C162" s="476">
        <v>14343.333333333288</v>
      </c>
      <c r="D162" s="476">
        <v>0</v>
      </c>
      <c r="E162" s="476">
        <v>0</v>
      </c>
      <c r="F162" s="650">
        <v>60506.761904761821</v>
      </c>
    </row>
    <row r="163" spans="1:6">
      <c r="A163" s="648" t="s">
        <v>119</v>
      </c>
      <c r="B163" s="476">
        <v>30829.619047619042</v>
      </c>
      <c r="C163" s="476">
        <v>7845.0476190476202</v>
      </c>
      <c r="D163" s="476">
        <v>0</v>
      </c>
      <c r="E163" s="476">
        <v>0</v>
      </c>
      <c r="F163" s="650">
        <v>38674.666666666664</v>
      </c>
    </row>
    <row r="164" spans="1:6">
      <c r="A164" s="648" t="s">
        <v>120</v>
      </c>
      <c r="B164" s="476">
        <v>179175.42857142841</v>
      </c>
      <c r="C164" s="476">
        <v>36107.523809523802</v>
      </c>
      <c r="D164" s="476">
        <v>0</v>
      </c>
      <c r="E164" s="476">
        <v>0</v>
      </c>
      <c r="F164" s="650">
        <v>215282.95238095219</v>
      </c>
    </row>
    <row r="165" spans="1:6">
      <c r="A165" s="648" t="s">
        <v>121</v>
      </c>
      <c r="B165" s="476">
        <v>39680.095238095215</v>
      </c>
      <c r="C165" s="476">
        <v>17031.952380952389</v>
      </c>
      <c r="D165" s="476">
        <v>0</v>
      </c>
      <c r="E165" s="476">
        <v>0</v>
      </c>
      <c r="F165" s="650">
        <v>56712.047619047604</v>
      </c>
    </row>
    <row r="166" spans="1:6">
      <c r="A166" s="651" t="s">
        <v>185</v>
      </c>
      <c r="B166" s="652">
        <v>715983.95238095301</v>
      </c>
      <c r="C166" s="652">
        <v>194285.66666666663</v>
      </c>
      <c r="D166" s="652">
        <v>0</v>
      </c>
      <c r="E166" s="652">
        <v>128.00000000000048</v>
      </c>
      <c r="F166" s="653">
        <v>910397.6190476194</v>
      </c>
    </row>
    <row r="167" spans="1:6">
      <c r="A167" s="648" t="s">
        <v>105</v>
      </c>
      <c r="B167" s="476">
        <v>107744.09523809524</v>
      </c>
      <c r="C167" s="476">
        <v>29626.095238095259</v>
      </c>
      <c r="D167" s="476">
        <v>0</v>
      </c>
      <c r="E167" s="476">
        <v>0</v>
      </c>
      <c r="F167" s="650">
        <v>137370.1904761905</v>
      </c>
    </row>
    <row r="168" spans="1:6">
      <c r="A168" s="648" t="s">
        <v>106</v>
      </c>
      <c r="B168" s="476">
        <v>131210.19047619059</v>
      </c>
      <c r="C168" s="476">
        <v>35502.476190476176</v>
      </c>
      <c r="D168" s="476">
        <v>0</v>
      </c>
      <c r="E168" s="476">
        <v>12</v>
      </c>
      <c r="F168" s="650">
        <v>166724.66666666677</v>
      </c>
    </row>
    <row r="169" spans="1:6">
      <c r="A169" s="648" t="s">
        <v>107</v>
      </c>
      <c r="B169" s="476">
        <v>56494.904761904727</v>
      </c>
      <c r="C169" s="476">
        <v>18977.761904761941</v>
      </c>
      <c r="D169" s="476">
        <v>0</v>
      </c>
      <c r="E169" s="476">
        <v>0</v>
      </c>
      <c r="F169" s="650">
        <v>75472.666666666672</v>
      </c>
    </row>
    <row r="170" spans="1:6">
      <c r="A170" s="648" t="s">
        <v>108</v>
      </c>
      <c r="B170" s="476">
        <v>75612.809523809483</v>
      </c>
      <c r="C170" s="476">
        <v>14927.38095238099</v>
      </c>
      <c r="D170" s="476">
        <v>0</v>
      </c>
      <c r="E170" s="476">
        <v>0</v>
      </c>
      <c r="F170" s="650">
        <v>90540.190476190473</v>
      </c>
    </row>
    <row r="171" spans="1:6">
      <c r="A171" s="648" t="s">
        <v>109</v>
      </c>
      <c r="B171" s="476">
        <v>178849.23809523761</v>
      </c>
      <c r="C171" s="476">
        <v>49277.90476190472</v>
      </c>
      <c r="D171" s="476">
        <v>0</v>
      </c>
      <c r="E171" s="476">
        <v>0</v>
      </c>
      <c r="F171" s="650">
        <v>228127.14285714235</v>
      </c>
    </row>
    <row r="172" spans="1:6">
      <c r="A172" s="651" t="s">
        <v>153</v>
      </c>
      <c r="B172" s="652">
        <v>549911.23809523764</v>
      </c>
      <c r="C172" s="652">
        <v>148311.61904761911</v>
      </c>
      <c r="D172" s="652">
        <v>0</v>
      </c>
      <c r="E172" s="652">
        <v>12</v>
      </c>
      <c r="F172" s="653">
        <v>698234.85714285681</v>
      </c>
    </row>
    <row r="173" spans="1:6">
      <c r="A173" s="648" t="s">
        <v>85</v>
      </c>
      <c r="B173" s="476">
        <v>2206965.857142854</v>
      </c>
      <c r="C173" s="476">
        <v>395967.14285714255</v>
      </c>
      <c r="D173" s="476">
        <v>3323.4761904761917</v>
      </c>
      <c r="E173" s="476">
        <v>0</v>
      </c>
      <c r="F173" s="650">
        <v>2606256.476190473</v>
      </c>
    </row>
    <row r="174" spans="1:6">
      <c r="A174" s="648" t="s">
        <v>86</v>
      </c>
      <c r="B174" s="476">
        <v>254317.33333333328</v>
      </c>
      <c r="C174" s="476">
        <v>61593.38095238091</v>
      </c>
      <c r="D174" s="476">
        <v>1143.047619047619</v>
      </c>
      <c r="E174" s="476">
        <v>0</v>
      </c>
      <c r="F174" s="650">
        <v>317053.76190476178</v>
      </c>
    </row>
    <row r="175" spans="1:6">
      <c r="A175" s="648" t="s">
        <v>87</v>
      </c>
      <c r="B175" s="476">
        <v>147485.04761904714</v>
      </c>
      <c r="C175" s="476">
        <v>39039.809523809483</v>
      </c>
      <c r="D175" s="476">
        <v>0</v>
      </c>
      <c r="E175" s="476">
        <v>1</v>
      </c>
      <c r="F175" s="650">
        <v>186525.85714285661</v>
      </c>
    </row>
    <row r="176" spans="1:6">
      <c r="A176" s="648" t="s">
        <v>88</v>
      </c>
      <c r="B176" s="476">
        <v>245322.47619047613</v>
      </c>
      <c r="C176" s="476">
        <v>53495.09523809528</v>
      </c>
      <c r="D176" s="476">
        <v>1852.714285714286</v>
      </c>
      <c r="E176" s="476">
        <v>0</v>
      </c>
      <c r="F176" s="650">
        <v>300670.28571428568</v>
      </c>
    </row>
    <row r="177" spans="1:6">
      <c r="A177" s="651" t="s">
        <v>20</v>
      </c>
      <c r="B177" s="652">
        <v>2854090.7142857108</v>
      </c>
      <c r="C177" s="652">
        <v>550095.42857142829</v>
      </c>
      <c r="D177" s="652">
        <v>6319.2380952380963</v>
      </c>
      <c r="E177" s="652">
        <v>1</v>
      </c>
      <c r="F177" s="653">
        <v>3410506.3809523769</v>
      </c>
    </row>
    <row r="178" spans="1:6">
      <c r="A178" s="648" t="s">
        <v>99</v>
      </c>
      <c r="B178" s="476">
        <v>518133.90476190497</v>
      </c>
      <c r="C178" s="476">
        <v>130645.80952380986</v>
      </c>
      <c r="D178" s="476">
        <v>2531.5714285714298</v>
      </c>
      <c r="E178" s="476">
        <v>0</v>
      </c>
      <c r="F178" s="650">
        <v>651311.28571428626</v>
      </c>
    </row>
    <row r="179" spans="1:6">
      <c r="A179" s="648" t="s">
        <v>100</v>
      </c>
      <c r="B179" s="476">
        <v>190487.42857142846</v>
      </c>
      <c r="C179" s="476">
        <v>40928.761904761901</v>
      </c>
      <c r="D179" s="476">
        <v>1204.23809523809</v>
      </c>
      <c r="E179" s="476">
        <v>0</v>
      </c>
      <c r="F179" s="650">
        <v>232620.42857142843</v>
      </c>
    </row>
    <row r="180" spans="1:6">
      <c r="A180" s="648" t="s">
        <v>101</v>
      </c>
      <c r="B180" s="476">
        <v>826719.33333333395</v>
      </c>
      <c r="C180" s="476">
        <v>177857.90476190441</v>
      </c>
      <c r="D180" s="476">
        <v>3006.4285714285743</v>
      </c>
      <c r="E180" s="476">
        <v>0</v>
      </c>
      <c r="F180" s="650">
        <v>1007583.666666667</v>
      </c>
    </row>
    <row r="181" spans="1:6">
      <c r="A181" s="651" t="s">
        <v>21</v>
      </c>
      <c r="B181" s="652">
        <v>1535340.6666666674</v>
      </c>
      <c r="C181" s="652">
        <v>349432.47619047621</v>
      </c>
      <c r="D181" s="652">
        <v>6742.2380952380936</v>
      </c>
      <c r="E181" s="652">
        <v>0</v>
      </c>
      <c r="F181" s="653">
        <v>1891515.3809523815</v>
      </c>
    </row>
    <row r="182" spans="1:6">
      <c r="A182" s="648" t="s">
        <v>112</v>
      </c>
      <c r="B182" s="476">
        <v>198732.61904761923</v>
      </c>
      <c r="C182" s="476">
        <v>49154.619047619082</v>
      </c>
      <c r="D182" s="476">
        <v>0</v>
      </c>
      <c r="E182" s="476">
        <v>0</v>
      </c>
      <c r="F182" s="650">
        <v>247887.23809523831</v>
      </c>
    </row>
    <row r="183" spans="1:6">
      <c r="A183" s="648" t="s">
        <v>113</v>
      </c>
      <c r="B183" s="476">
        <v>111347.57142857139</v>
      </c>
      <c r="C183" s="476">
        <v>31430.285714285681</v>
      </c>
      <c r="D183" s="476">
        <v>0</v>
      </c>
      <c r="E183" s="476">
        <v>0</v>
      </c>
      <c r="F183" s="650">
        <v>142777.85714285707</v>
      </c>
    </row>
    <row r="184" spans="1:6">
      <c r="A184" s="651" t="s">
        <v>22</v>
      </c>
      <c r="B184" s="652">
        <v>310080.19047619065</v>
      </c>
      <c r="C184" s="652">
        <v>80584.904761904763</v>
      </c>
      <c r="D184" s="652">
        <v>0</v>
      </c>
      <c r="E184" s="652">
        <v>0</v>
      </c>
      <c r="F184" s="653">
        <v>390665.09523809538</v>
      </c>
    </row>
    <row r="185" spans="1:6">
      <c r="A185" s="648" t="s">
        <v>144</v>
      </c>
      <c r="B185" s="476">
        <v>340143.09523809567</v>
      </c>
      <c r="C185" s="476">
        <v>85496.476190476242</v>
      </c>
      <c r="D185" s="476">
        <v>6062.9523809523798</v>
      </c>
      <c r="E185" s="476">
        <v>0</v>
      </c>
      <c r="F185" s="650">
        <v>431702.52380952431</v>
      </c>
    </row>
    <row r="186" spans="1:6">
      <c r="A186" s="648" t="s">
        <v>89</v>
      </c>
      <c r="B186" s="476">
        <v>85865.952380952338</v>
      </c>
      <c r="C186" s="476">
        <v>34122.904761904698</v>
      </c>
      <c r="D186" s="476">
        <v>1507.57142857143</v>
      </c>
      <c r="E186" s="476">
        <v>0</v>
      </c>
      <c r="F186" s="650">
        <v>121496.42857142846</v>
      </c>
    </row>
    <row r="187" spans="1:6">
      <c r="A187" s="648" t="s">
        <v>143</v>
      </c>
      <c r="B187" s="476">
        <v>77710.619047618995</v>
      </c>
      <c r="C187" s="476">
        <v>23891.85714285713</v>
      </c>
      <c r="D187" s="476">
        <v>0</v>
      </c>
      <c r="E187" s="476">
        <v>0</v>
      </c>
      <c r="F187" s="650">
        <v>101602.47619047613</v>
      </c>
    </row>
    <row r="188" spans="1:6">
      <c r="A188" s="648" t="s">
        <v>90</v>
      </c>
      <c r="B188" s="476">
        <v>269316.14285714296</v>
      </c>
      <c r="C188" s="476">
        <v>66785.809523809556</v>
      </c>
      <c r="D188" s="476">
        <v>13501.71428571429</v>
      </c>
      <c r="E188" s="476">
        <v>0</v>
      </c>
      <c r="F188" s="650">
        <v>349603.66666666674</v>
      </c>
    </row>
    <row r="189" spans="1:6">
      <c r="A189" s="651" t="s">
        <v>23</v>
      </c>
      <c r="B189" s="652">
        <v>773035.80952380993</v>
      </c>
      <c r="C189" s="652">
        <v>210297.04761904763</v>
      </c>
      <c r="D189" s="652">
        <v>21072.238095238099</v>
      </c>
      <c r="E189" s="652">
        <v>0</v>
      </c>
      <c r="F189" s="653">
        <v>1004405.0952380956</v>
      </c>
    </row>
    <row r="190" spans="1:6">
      <c r="A190" s="651" t="s">
        <v>189</v>
      </c>
      <c r="B190" s="652">
        <v>2803204.9523809473</v>
      </c>
      <c r="C190" s="652">
        <v>402096.09523809544</v>
      </c>
      <c r="D190" s="652">
        <v>3921.3809523809537</v>
      </c>
      <c r="E190" s="652">
        <v>1</v>
      </c>
      <c r="F190" s="653">
        <v>3209223.4285714235</v>
      </c>
    </row>
    <row r="191" spans="1:6">
      <c r="A191" s="651" t="s">
        <v>206</v>
      </c>
      <c r="B191" s="652">
        <v>483840.71428571484</v>
      </c>
      <c r="C191" s="652">
        <v>99556.09523809528</v>
      </c>
      <c r="D191" s="652">
        <v>1187.619047619052</v>
      </c>
      <c r="E191" s="652">
        <v>0</v>
      </c>
      <c r="F191" s="653">
        <v>584584.42857142922</v>
      </c>
    </row>
    <row r="192" spans="1:6">
      <c r="A192" s="651" t="s">
        <v>24</v>
      </c>
      <c r="B192" s="652">
        <v>235967.09523809541</v>
      </c>
      <c r="C192" s="652">
        <v>47577.142857142891</v>
      </c>
      <c r="D192" s="652">
        <v>0</v>
      </c>
      <c r="E192" s="652">
        <v>0</v>
      </c>
      <c r="F192" s="653">
        <v>283544.23809523834</v>
      </c>
    </row>
    <row r="193" spans="1:6">
      <c r="A193" s="648" t="s">
        <v>178</v>
      </c>
      <c r="B193" s="476">
        <v>137552.42857142852</v>
      </c>
      <c r="C193" s="476">
        <v>20597.333333333292</v>
      </c>
      <c r="D193" s="476">
        <v>0</v>
      </c>
      <c r="E193" s="476">
        <v>0</v>
      </c>
      <c r="F193" s="650">
        <v>158149.76190476181</v>
      </c>
    </row>
    <row r="194" spans="1:6">
      <c r="A194" s="648" t="s">
        <v>184</v>
      </c>
      <c r="B194" s="476">
        <v>253288.80952380993</v>
      </c>
      <c r="C194" s="476">
        <v>67031.952380952367</v>
      </c>
      <c r="D194" s="476">
        <v>1121.9047619047619</v>
      </c>
      <c r="E194" s="476">
        <v>0</v>
      </c>
      <c r="F194" s="650">
        <v>321442.66666666709</v>
      </c>
    </row>
    <row r="195" spans="1:6">
      <c r="A195" s="648" t="s">
        <v>179</v>
      </c>
      <c r="B195" s="476">
        <v>393296.5714285709</v>
      </c>
      <c r="C195" s="476">
        <v>84356.238095238048</v>
      </c>
      <c r="D195" s="476">
        <v>3030.0476190476202</v>
      </c>
      <c r="E195" s="476">
        <v>0</v>
      </c>
      <c r="F195" s="650">
        <v>480682.85714285652</v>
      </c>
    </row>
    <row r="196" spans="1:6">
      <c r="A196" s="651" t="s">
        <v>52</v>
      </c>
      <c r="B196" s="652">
        <v>784137.80952380935</v>
      </c>
      <c r="C196" s="652">
        <v>171985.5238095237</v>
      </c>
      <c r="D196" s="652">
        <v>4151.9523809523826</v>
      </c>
      <c r="E196" s="652">
        <v>0</v>
      </c>
      <c r="F196" s="653">
        <v>960275.28571428545</v>
      </c>
    </row>
    <row r="197" spans="1:6">
      <c r="A197" s="651" t="s">
        <v>25</v>
      </c>
      <c r="B197" s="652">
        <v>102480.19047619047</v>
      </c>
      <c r="C197" s="652">
        <v>26140.380952380918</v>
      </c>
      <c r="D197" s="652">
        <v>0</v>
      </c>
      <c r="E197" s="652">
        <v>0</v>
      </c>
      <c r="F197" s="653">
        <v>128620.57142857139</v>
      </c>
    </row>
    <row r="198" spans="1:6">
      <c r="A198" s="648" t="s">
        <v>26</v>
      </c>
      <c r="B198" s="476">
        <v>19400.80952380953</v>
      </c>
      <c r="C198" s="476">
        <v>3440.2857142857101</v>
      </c>
      <c r="D198" s="476">
        <v>185.80952380952399</v>
      </c>
      <c r="E198" s="476">
        <v>0</v>
      </c>
      <c r="F198" s="650">
        <v>23026.904761904763</v>
      </c>
    </row>
    <row r="199" spans="1:6">
      <c r="A199" s="648" t="s">
        <v>27</v>
      </c>
      <c r="B199" s="476">
        <v>19601.904761904785</v>
      </c>
      <c r="C199" s="476">
        <v>4907.2857142857101</v>
      </c>
      <c r="D199" s="476">
        <v>96.095238095238102</v>
      </c>
      <c r="E199" s="476">
        <v>0</v>
      </c>
      <c r="F199" s="650">
        <v>24605.285714285732</v>
      </c>
    </row>
    <row r="200" spans="1:6">
      <c r="A200" s="657" t="s">
        <v>12</v>
      </c>
      <c r="B200" s="658">
        <v>15723509.714285715</v>
      </c>
      <c r="C200" s="658">
        <v>3254078.0952380989</v>
      </c>
      <c r="D200" s="658">
        <v>64426.142857142899</v>
      </c>
      <c r="E200" s="658">
        <v>1562.38095238095</v>
      </c>
      <c r="F200" s="658">
        <v>19043576.333333336</v>
      </c>
    </row>
    <row r="201" spans="1:6">
      <c r="B201" s="283">
        <f>B199+B198+B197+B196+B192+B191+B190+B189+B184+B181+B177+B172+B166+B156+B155+B152+B151+B150+B146</f>
        <v>15723509.714285711</v>
      </c>
      <c r="C201" s="283">
        <f>C199+C198+C197+C196+C192+C191+C190+C189+C184+C181+C177+C172+C166+C156+C155+C152+C151+C150+C146</f>
        <v>3254078.0952380951</v>
      </c>
      <c r="D201" s="283">
        <f>D199+D198+D197+D196+D192+D191+D190+D189+D184+D181+D177+D172+D166+D156+D155+D152+D151+D150+D146</f>
        <v>64426.14285714287</v>
      </c>
      <c r="E201" s="283">
        <f>E199+E198+E197+E196+E192+E191+E190+E189+E184+E181+E177+E172+E166+E156+E155+E152+E151+E150+E146</f>
        <v>1562.3809523809505</v>
      </c>
      <c r="F201" s="283">
        <f>F199+F198+F197+F196+F192+F191+F190+F189+F184+F181+F177+F172+F166+F156+F155+F152+F151+F150+F146</f>
        <v>19043576.333333328</v>
      </c>
    </row>
    <row r="202" spans="1:6" ht="15.75">
      <c r="A202" s="1102" t="s">
        <v>233</v>
      </c>
      <c r="B202" s="1102"/>
      <c r="C202" s="1102"/>
      <c r="D202" s="1102"/>
      <c r="E202" s="1102"/>
      <c r="F202" s="1102"/>
    </row>
    <row r="203" spans="1:6" ht="15.75">
      <c r="A203" s="1103"/>
      <c r="B203" s="1103"/>
      <c r="C203" s="1103"/>
      <c r="D203" s="1103"/>
      <c r="E203" s="1103"/>
      <c r="F203" s="1103"/>
    </row>
    <row r="204" spans="1:6" ht="14.25">
      <c r="A204" s="646"/>
      <c r="B204" s="1104" t="s">
        <v>232</v>
      </c>
      <c r="C204" s="1106" t="s">
        <v>193</v>
      </c>
      <c r="D204" s="1106" t="s">
        <v>15</v>
      </c>
      <c r="E204" s="1106" t="s">
        <v>204</v>
      </c>
      <c r="F204" s="1108" t="s">
        <v>54</v>
      </c>
    </row>
    <row r="205" spans="1:6" ht="14.25">
      <c r="A205" s="647"/>
      <c r="B205" s="1105"/>
      <c r="C205" s="1107"/>
      <c r="D205" s="1107"/>
      <c r="E205" s="1107"/>
      <c r="F205" s="1109"/>
    </row>
    <row r="206" spans="1:6">
      <c r="A206" s="648" t="s">
        <v>91</v>
      </c>
      <c r="B206" s="476">
        <f t="shared" ref="B206:F215" si="0">B64-B138</f>
        <v>1870.9690476185933</v>
      </c>
      <c r="C206" s="476">
        <f t="shared" si="0"/>
        <v>843.68809523809614</v>
      </c>
      <c r="D206" s="476">
        <f t="shared" si="0"/>
        <v>-208.43285714285696</v>
      </c>
      <c r="E206" s="476">
        <f t="shared" si="0"/>
        <v>0</v>
      </c>
      <c r="F206" s="649">
        <f t="shared" si="0"/>
        <v>2506.2542857138324</v>
      </c>
    </row>
    <row r="207" spans="1:6">
      <c r="A207" s="648" t="s">
        <v>92</v>
      </c>
      <c r="B207" s="476">
        <f t="shared" si="0"/>
        <v>-6411.2400000003981</v>
      </c>
      <c r="C207" s="476">
        <f t="shared" si="0"/>
        <v>1059.6219047619306</v>
      </c>
      <c r="D207" s="476">
        <f t="shared" si="0"/>
        <v>-304.18428571428922</v>
      </c>
      <c r="E207" s="476">
        <f t="shared" si="0"/>
        <v>0</v>
      </c>
      <c r="F207" s="650">
        <f t="shared" si="0"/>
        <v>-5655.7723809528397</v>
      </c>
    </row>
    <row r="208" spans="1:6">
      <c r="A208" s="648" t="s">
        <v>93</v>
      </c>
      <c r="B208" s="476">
        <f t="shared" si="0"/>
        <v>-10027.790476190043</v>
      </c>
      <c r="C208" s="476">
        <f t="shared" si="0"/>
        <v>99.979047619024641</v>
      </c>
      <c r="D208" s="476">
        <f t="shared" si="0"/>
        <v>0</v>
      </c>
      <c r="E208" s="476">
        <f t="shared" si="0"/>
        <v>0</v>
      </c>
      <c r="F208" s="650">
        <f t="shared" si="0"/>
        <v>-9927.8014285709942</v>
      </c>
    </row>
    <row r="209" spans="1:6">
      <c r="A209" s="648" t="s">
        <v>94</v>
      </c>
      <c r="B209" s="476">
        <f t="shared" si="0"/>
        <v>-3953.2533333331812</v>
      </c>
      <c r="C209" s="476">
        <f t="shared" si="0"/>
        <v>1073.6380952380496</v>
      </c>
      <c r="D209" s="476">
        <f t="shared" si="0"/>
        <v>-36.874761904761812</v>
      </c>
      <c r="E209" s="476">
        <f t="shared" si="0"/>
        <v>0</v>
      </c>
      <c r="F209" s="650">
        <f t="shared" si="0"/>
        <v>-2916.4599999999045</v>
      </c>
    </row>
    <row r="210" spans="1:6">
      <c r="A210" s="648" t="s">
        <v>95</v>
      </c>
      <c r="B210" s="476">
        <f t="shared" si="0"/>
        <v>4401.1038095236581</v>
      </c>
      <c r="C210" s="476">
        <f t="shared" si="0"/>
        <v>375.10095238094073</v>
      </c>
      <c r="D210" s="476">
        <f t="shared" si="0"/>
        <v>-71.774761904757725</v>
      </c>
      <c r="E210" s="476">
        <f t="shared" si="0"/>
        <v>0</v>
      </c>
      <c r="F210" s="650">
        <f t="shared" si="0"/>
        <v>4704.4499999998079</v>
      </c>
    </row>
    <row r="211" spans="1:6">
      <c r="A211" s="648" t="s">
        <v>96</v>
      </c>
      <c r="B211" s="476">
        <f t="shared" si="0"/>
        <v>-7404.821904761513</v>
      </c>
      <c r="C211" s="476">
        <f t="shared" si="0"/>
        <v>622.77333333335264</v>
      </c>
      <c r="D211" s="476">
        <f t="shared" si="0"/>
        <v>0</v>
      </c>
      <c r="E211" s="476">
        <f t="shared" si="0"/>
        <v>0</v>
      </c>
      <c r="F211" s="650">
        <f t="shared" si="0"/>
        <v>-6782.028571428149</v>
      </c>
    </row>
    <row r="212" spans="1:6">
      <c r="A212" s="648" t="s">
        <v>97</v>
      </c>
      <c r="B212" s="476">
        <f t="shared" si="0"/>
        <v>-6864.705714286305</v>
      </c>
      <c r="C212" s="476">
        <f t="shared" si="0"/>
        <v>2679.6200000002864</v>
      </c>
      <c r="D212" s="476">
        <f t="shared" si="0"/>
        <v>-195.64238095238102</v>
      </c>
      <c r="E212" s="476">
        <f t="shared" si="0"/>
        <v>0</v>
      </c>
      <c r="F212" s="650">
        <f t="shared" si="0"/>
        <v>-4380.6980952384183</v>
      </c>
    </row>
    <row r="213" spans="1:6">
      <c r="A213" s="648" t="s">
        <v>98</v>
      </c>
      <c r="B213" s="476">
        <f t="shared" si="0"/>
        <v>-7026.9328571428778</v>
      </c>
      <c r="C213" s="476">
        <f t="shared" si="0"/>
        <v>1491.3099999997648</v>
      </c>
      <c r="D213" s="476">
        <f t="shared" si="0"/>
        <v>3.7304761904765087</v>
      </c>
      <c r="E213" s="476">
        <f t="shared" si="0"/>
        <v>0</v>
      </c>
      <c r="F213" s="650">
        <f t="shared" si="0"/>
        <v>-5531.8623809528071</v>
      </c>
    </row>
    <row r="214" spans="1:6">
      <c r="A214" s="651" t="s">
        <v>176</v>
      </c>
      <c r="B214" s="652">
        <f t="shared" si="0"/>
        <v>-35416.58142857207</v>
      </c>
      <c r="C214" s="652">
        <f t="shared" si="0"/>
        <v>8245.7914285714505</v>
      </c>
      <c r="D214" s="652">
        <f t="shared" si="0"/>
        <v>-813.11857142856752</v>
      </c>
      <c r="E214" s="652">
        <f t="shared" si="0"/>
        <v>0</v>
      </c>
      <c r="F214" s="653">
        <f t="shared" si="0"/>
        <v>-27983.888571429532</v>
      </c>
    </row>
    <row r="215" spans="1:6">
      <c r="A215" s="648" t="s">
        <v>102</v>
      </c>
      <c r="B215" s="476">
        <f t="shared" si="0"/>
        <v>230.29428571421886</v>
      </c>
      <c r="C215" s="476">
        <f t="shared" si="0"/>
        <v>-268.81714285715861</v>
      </c>
      <c r="D215" s="476">
        <f t="shared" si="0"/>
        <v>0</v>
      </c>
      <c r="E215" s="476">
        <f t="shared" si="0"/>
        <v>0</v>
      </c>
      <c r="F215" s="650">
        <f t="shared" si="0"/>
        <v>-38.512857142923167</v>
      </c>
    </row>
    <row r="216" spans="1:6">
      <c r="A216" s="648" t="s">
        <v>103</v>
      </c>
      <c r="B216" s="476">
        <f t="shared" ref="B216:F225" si="1">B74-B148</f>
        <v>173.397619047646</v>
      </c>
      <c r="C216" s="476">
        <f t="shared" si="1"/>
        <v>-145.63714285712012</v>
      </c>
      <c r="D216" s="476">
        <f t="shared" si="1"/>
        <v>0</v>
      </c>
      <c r="E216" s="476">
        <f t="shared" si="1"/>
        <v>-9</v>
      </c>
      <c r="F216" s="650">
        <f t="shared" si="1"/>
        <v>18.780476190528134</v>
      </c>
    </row>
    <row r="217" spans="1:6">
      <c r="A217" s="648" t="s">
        <v>104</v>
      </c>
      <c r="B217" s="476">
        <f t="shared" si="1"/>
        <v>2266.3371428568498</v>
      </c>
      <c r="C217" s="476">
        <f t="shared" si="1"/>
        <v>-3178.6771428571083</v>
      </c>
      <c r="D217" s="476">
        <f t="shared" si="1"/>
        <v>0</v>
      </c>
      <c r="E217" s="476">
        <f t="shared" si="1"/>
        <v>-4</v>
      </c>
      <c r="F217" s="650">
        <f t="shared" si="1"/>
        <v>-916.32000000023982</v>
      </c>
    </row>
    <row r="218" spans="1:6">
      <c r="A218" s="651" t="s">
        <v>51</v>
      </c>
      <c r="B218" s="652">
        <f t="shared" si="1"/>
        <v>2670.0590476187645</v>
      </c>
      <c r="C218" s="652">
        <f t="shared" si="1"/>
        <v>-3593.1214285713941</v>
      </c>
      <c r="D218" s="652">
        <f t="shared" si="1"/>
        <v>0</v>
      </c>
      <c r="E218" s="652">
        <f t="shared" si="1"/>
        <v>-13</v>
      </c>
      <c r="F218" s="653">
        <f t="shared" si="1"/>
        <v>-936.05238095263485</v>
      </c>
    </row>
    <row r="219" spans="1:6">
      <c r="A219" s="654" t="s">
        <v>17</v>
      </c>
      <c r="B219" s="655">
        <f t="shared" si="1"/>
        <v>-699.218571428617</v>
      </c>
      <c r="C219" s="655">
        <f t="shared" si="1"/>
        <v>-1102.3514285714336</v>
      </c>
      <c r="D219" s="655">
        <f t="shared" si="1"/>
        <v>48.063809523812097</v>
      </c>
      <c r="E219" s="655">
        <f t="shared" si="1"/>
        <v>-272.98095238094993</v>
      </c>
      <c r="F219" s="656">
        <f t="shared" si="1"/>
        <v>-2026.4571428571944</v>
      </c>
    </row>
    <row r="220" spans="1:6">
      <c r="A220" s="654" t="s">
        <v>154</v>
      </c>
      <c r="B220" s="655">
        <f t="shared" si="1"/>
        <v>-6970.0942857144983</v>
      </c>
      <c r="C220" s="655">
        <f t="shared" si="1"/>
        <v>644.03476190473884</v>
      </c>
      <c r="D220" s="655">
        <f t="shared" si="1"/>
        <v>2.8576190476160264</v>
      </c>
      <c r="E220" s="655">
        <f t="shared" si="1"/>
        <v>0</v>
      </c>
      <c r="F220" s="656">
        <f t="shared" si="1"/>
        <v>-6323.1719047622173</v>
      </c>
    </row>
    <row r="221" spans="1:6">
      <c r="A221" s="648" t="s">
        <v>110</v>
      </c>
      <c r="B221" s="476">
        <f t="shared" si="1"/>
        <v>-7001.9357142863446</v>
      </c>
      <c r="C221" s="476">
        <f t="shared" si="1"/>
        <v>1071.7809523809483</v>
      </c>
      <c r="D221" s="476">
        <f t="shared" si="1"/>
        <v>-197.95428571428602</v>
      </c>
      <c r="E221" s="476">
        <f t="shared" si="1"/>
        <v>0</v>
      </c>
      <c r="F221" s="650">
        <f t="shared" si="1"/>
        <v>-6128.0790476197144</v>
      </c>
    </row>
    <row r="222" spans="1:6">
      <c r="A222" s="648" t="s">
        <v>111</v>
      </c>
      <c r="B222" s="476">
        <f t="shared" si="1"/>
        <v>-6586.5652380955289</v>
      </c>
      <c r="C222" s="476">
        <f t="shared" si="1"/>
        <v>1697.923809523767</v>
      </c>
      <c r="D222" s="476">
        <f t="shared" si="1"/>
        <v>-46.219047619042158</v>
      </c>
      <c r="E222" s="476">
        <f t="shared" si="1"/>
        <v>0</v>
      </c>
      <c r="F222" s="650">
        <f t="shared" si="1"/>
        <v>-4934.8304761908366</v>
      </c>
    </row>
    <row r="223" spans="1:6">
      <c r="A223" s="651" t="s">
        <v>18</v>
      </c>
      <c r="B223" s="652">
        <f t="shared" si="1"/>
        <v>-13588.480952381855</v>
      </c>
      <c r="C223" s="652">
        <f t="shared" si="1"/>
        <v>2769.7147619047028</v>
      </c>
      <c r="D223" s="652">
        <f t="shared" si="1"/>
        <v>-244.16333333332841</v>
      </c>
      <c r="E223" s="652">
        <f t="shared" si="1"/>
        <v>0</v>
      </c>
      <c r="F223" s="653">
        <f t="shared" si="1"/>
        <v>-11062.909523810493</v>
      </c>
    </row>
    <row r="224" spans="1:6">
      <c r="A224" s="654" t="s">
        <v>19</v>
      </c>
      <c r="B224" s="655">
        <f t="shared" si="1"/>
        <v>993.70952380928793</v>
      </c>
      <c r="C224" s="655">
        <f t="shared" si="1"/>
        <v>-277.16095238091657</v>
      </c>
      <c r="D224" s="655">
        <f t="shared" si="1"/>
        <v>-98.840952380953922</v>
      </c>
      <c r="E224" s="655">
        <f t="shared" si="1"/>
        <v>0</v>
      </c>
      <c r="F224" s="656">
        <f t="shared" si="1"/>
        <v>617.72761904739309</v>
      </c>
    </row>
    <row r="225" spans="1:6">
      <c r="A225" s="648" t="s">
        <v>177</v>
      </c>
      <c r="B225" s="476">
        <f t="shared" si="1"/>
        <v>-303.54380952380598</v>
      </c>
      <c r="C225" s="476">
        <f t="shared" si="1"/>
        <v>-45.520476190451518</v>
      </c>
      <c r="D225" s="476">
        <f t="shared" si="1"/>
        <v>0</v>
      </c>
      <c r="E225" s="476">
        <f t="shared" si="1"/>
        <v>0</v>
      </c>
      <c r="F225" s="650">
        <f t="shared" si="1"/>
        <v>-349.0342857142532</v>
      </c>
    </row>
    <row r="226" spans="1:6">
      <c r="A226" s="648" t="s">
        <v>114</v>
      </c>
      <c r="B226" s="476">
        <f t="shared" ref="B226:F235" si="2">B84-B158</f>
        <v>-1084.8723809527437</v>
      </c>
      <c r="C226" s="476">
        <f t="shared" si="2"/>
        <v>-278.95142857137398</v>
      </c>
      <c r="D226" s="476">
        <f t="shared" si="2"/>
        <v>0</v>
      </c>
      <c r="E226" s="476">
        <f t="shared" si="2"/>
        <v>0</v>
      </c>
      <c r="F226" s="650">
        <f t="shared" si="2"/>
        <v>-1363.8038095241063</v>
      </c>
    </row>
    <row r="227" spans="1:6">
      <c r="A227" s="648" t="s">
        <v>115</v>
      </c>
      <c r="B227" s="476">
        <f t="shared" si="2"/>
        <v>285.85523809480947</v>
      </c>
      <c r="C227" s="476">
        <f t="shared" si="2"/>
        <v>-803.24809523813747</v>
      </c>
      <c r="D227" s="476">
        <f t="shared" si="2"/>
        <v>0</v>
      </c>
      <c r="E227" s="476">
        <f t="shared" si="2"/>
        <v>-25.483809523809995</v>
      </c>
      <c r="F227" s="650">
        <f t="shared" si="2"/>
        <v>-542.85666666712495</v>
      </c>
    </row>
    <row r="228" spans="1:6">
      <c r="A228" s="648" t="s">
        <v>116</v>
      </c>
      <c r="B228" s="476">
        <f t="shared" si="2"/>
        <v>-435.8376190476265</v>
      </c>
      <c r="C228" s="476">
        <f t="shared" si="2"/>
        <v>-217.8619047618904</v>
      </c>
      <c r="D228" s="476">
        <f t="shared" si="2"/>
        <v>0</v>
      </c>
      <c r="E228" s="476">
        <f t="shared" si="2"/>
        <v>-0.476190476190476</v>
      </c>
      <c r="F228" s="650">
        <f t="shared" si="2"/>
        <v>-654.1557142856982</v>
      </c>
    </row>
    <row r="229" spans="1:6">
      <c r="A229" s="648" t="s">
        <v>117</v>
      </c>
      <c r="B229" s="476">
        <f t="shared" si="2"/>
        <v>-498.69238095240144</v>
      </c>
      <c r="C229" s="476">
        <f t="shared" si="2"/>
        <v>-429.92761904763756</v>
      </c>
      <c r="D229" s="476">
        <f t="shared" si="2"/>
        <v>0</v>
      </c>
      <c r="E229" s="476">
        <f t="shared" si="2"/>
        <v>0</v>
      </c>
      <c r="F229" s="650">
        <f t="shared" si="2"/>
        <v>-928.60000000004948</v>
      </c>
    </row>
    <row r="230" spans="1:6">
      <c r="A230" s="648" t="s">
        <v>118</v>
      </c>
      <c r="B230" s="476">
        <f t="shared" si="2"/>
        <v>148.92142857146973</v>
      </c>
      <c r="C230" s="476">
        <f t="shared" si="2"/>
        <v>-115.43333333328701</v>
      </c>
      <c r="D230" s="476">
        <f t="shared" si="2"/>
        <v>0</v>
      </c>
      <c r="E230" s="476">
        <f t="shared" si="2"/>
        <v>0</v>
      </c>
      <c r="F230" s="650">
        <f t="shared" si="2"/>
        <v>33.508095238175883</v>
      </c>
    </row>
    <row r="231" spans="1:6">
      <c r="A231" s="648" t="s">
        <v>119</v>
      </c>
      <c r="B231" s="476">
        <f t="shared" si="2"/>
        <v>109.14095238095979</v>
      </c>
      <c r="C231" s="476">
        <f t="shared" si="2"/>
        <v>-70.00761904762021</v>
      </c>
      <c r="D231" s="476">
        <f t="shared" si="2"/>
        <v>0</v>
      </c>
      <c r="E231" s="476">
        <f t="shared" si="2"/>
        <v>0</v>
      </c>
      <c r="F231" s="650">
        <f t="shared" si="2"/>
        <v>39.14333333333343</v>
      </c>
    </row>
    <row r="232" spans="1:6">
      <c r="A232" s="648" t="s">
        <v>120</v>
      </c>
      <c r="B232" s="476">
        <f t="shared" si="2"/>
        <v>265.64142857157276</v>
      </c>
      <c r="C232" s="476">
        <f t="shared" si="2"/>
        <v>-328.03380952380394</v>
      </c>
      <c r="D232" s="476">
        <f t="shared" si="2"/>
        <v>0</v>
      </c>
      <c r="E232" s="476">
        <f t="shared" si="2"/>
        <v>0</v>
      </c>
      <c r="F232" s="650">
        <f t="shared" si="2"/>
        <v>-62.362380952195963</v>
      </c>
    </row>
    <row r="233" spans="1:6">
      <c r="A233" s="648" t="s">
        <v>121</v>
      </c>
      <c r="B233" s="476">
        <f t="shared" si="2"/>
        <v>-137.83523809522012</v>
      </c>
      <c r="C233" s="476">
        <f t="shared" si="2"/>
        <v>-434.01238095239023</v>
      </c>
      <c r="D233" s="476">
        <f t="shared" si="2"/>
        <v>0</v>
      </c>
      <c r="E233" s="476">
        <f t="shared" si="2"/>
        <v>0</v>
      </c>
      <c r="F233" s="650">
        <f t="shared" si="2"/>
        <v>-571.82761904760264</v>
      </c>
    </row>
    <row r="234" spans="1:6">
      <c r="A234" s="651" t="s">
        <v>185</v>
      </c>
      <c r="B234" s="652">
        <f t="shared" si="2"/>
        <v>-1651.1023809529142</v>
      </c>
      <c r="C234" s="652">
        <f t="shared" si="2"/>
        <v>-2722.9066666666185</v>
      </c>
      <c r="D234" s="652">
        <f t="shared" si="2"/>
        <v>0</v>
      </c>
      <c r="E234" s="652">
        <f t="shared" si="2"/>
        <v>-25.960000000000477</v>
      </c>
      <c r="F234" s="653">
        <f t="shared" si="2"/>
        <v>-4399.9390476193512</v>
      </c>
    </row>
    <row r="235" spans="1:6">
      <c r="A235" s="648" t="s">
        <v>105</v>
      </c>
      <c r="B235" s="476">
        <f t="shared" si="2"/>
        <v>734.79476190476271</v>
      </c>
      <c r="C235" s="476">
        <f t="shared" si="2"/>
        <v>138.98476190474321</v>
      </c>
      <c r="D235" s="476">
        <f t="shared" si="2"/>
        <v>0</v>
      </c>
      <c r="E235" s="476">
        <f t="shared" si="2"/>
        <v>0</v>
      </c>
      <c r="F235" s="650">
        <f t="shared" si="2"/>
        <v>873.80952380949748</v>
      </c>
    </row>
    <row r="236" spans="1:6">
      <c r="A236" s="648" t="s">
        <v>106</v>
      </c>
      <c r="B236" s="476">
        <f t="shared" ref="B236:F245" si="3">B94-B168</f>
        <v>-3803.3404761905986</v>
      </c>
      <c r="C236" s="476">
        <f t="shared" si="3"/>
        <v>-123.89619047617452</v>
      </c>
      <c r="D236" s="476">
        <f t="shared" si="3"/>
        <v>0</v>
      </c>
      <c r="E236" s="476">
        <f t="shared" si="3"/>
        <v>-10</v>
      </c>
      <c r="F236" s="650">
        <f t="shared" si="3"/>
        <v>-3937.2166666667617</v>
      </c>
    </row>
    <row r="237" spans="1:6">
      <c r="A237" s="648" t="s">
        <v>107</v>
      </c>
      <c r="B237" s="476">
        <f t="shared" si="3"/>
        <v>563.30523809526494</v>
      </c>
      <c r="C237" s="476">
        <f t="shared" si="3"/>
        <v>-282.08190476194068</v>
      </c>
      <c r="D237" s="476">
        <f t="shared" si="3"/>
        <v>0</v>
      </c>
      <c r="E237" s="476">
        <f t="shared" si="3"/>
        <v>0</v>
      </c>
      <c r="F237" s="650">
        <f t="shared" si="3"/>
        <v>281.23333333332266</v>
      </c>
    </row>
    <row r="238" spans="1:6">
      <c r="A238" s="648" t="s">
        <v>108</v>
      </c>
      <c r="B238" s="476">
        <f t="shared" si="3"/>
        <v>-604.04952380948816</v>
      </c>
      <c r="C238" s="476">
        <f t="shared" si="3"/>
        <v>-39.710952380992239</v>
      </c>
      <c r="D238" s="476">
        <f t="shared" si="3"/>
        <v>0</v>
      </c>
      <c r="E238" s="476">
        <f t="shared" si="3"/>
        <v>0</v>
      </c>
      <c r="F238" s="650">
        <f t="shared" si="3"/>
        <v>-643.74047619047633</v>
      </c>
    </row>
    <row r="239" spans="1:6">
      <c r="A239" s="648" t="s">
        <v>109</v>
      </c>
      <c r="B239" s="476">
        <f t="shared" si="3"/>
        <v>-911.05809523761855</v>
      </c>
      <c r="C239" s="476">
        <f t="shared" si="3"/>
        <v>147.99523809527454</v>
      </c>
      <c r="D239" s="476">
        <f t="shared" si="3"/>
        <v>0</v>
      </c>
      <c r="E239" s="476">
        <f t="shared" si="3"/>
        <v>0</v>
      </c>
      <c r="F239" s="650">
        <f t="shared" si="3"/>
        <v>-763.05285714234924</v>
      </c>
    </row>
    <row r="240" spans="1:6">
      <c r="A240" s="651" t="s">
        <v>153</v>
      </c>
      <c r="B240" s="652">
        <f t="shared" si="3"/>
        <v>-4020.2880952375708</v>
      </c>
      <c r="C240" s="652">
        <f t="shared" si="3"/>
        <v>-158.66904761909973</v>
      </c>
      <c r="D240" s="652">
        <f t="shared" si="3"/>
        <v>0</v>
      </c>
      <c r="E240" s="652">
        <f t="shared" si="3"/>
        <v>-10</v>
      </c>
      <c r="F240" s="653">
        <f t="shared" si="3"/>
        <v>-4188.957142856787</v>
      </c>
    </row>
    <row r="241" spans="1:6">
      <c r="A241" s="648" t="s">
        <v>85</v>
      </c>
      <c r="B241" s="476">
        <f t="shared" si="3"/>
        <v>-6966.2771428539418</v>
      </c>
      <c r="C241" s="476">
        <f t="shared" si="3"/>
        <v>-930.3328571425518</v>
      </c>
      <c r="D241" s="476">
        <f t="shared" si="3"/>
        <v>9.9638095238083224</v>
      </c>
      <c r="E241" s="476">
        <f t="shared" si="3"/>
        <v>0</v>
      </c>
      <c r="F241" s="650">
        <f t="shared" si="3"/>
        <v>-7886.6161904730834</v>
      </c>
    </row>
    <row r="242" spans="1:6">
      <c r="A242" s="648" t="s">
        <v>86</v>
      </c>
      <c r="B242" s="476">
        <f t="shared" si="3"/>
        <v>159.29666666669073</v>
      </c>
      <c r="C242" s="476">
        <f t="shared" si="3"/>
        <v>-1904.4309523809134</v>
      </c>
      <c r="D242" s="476">
        <f t="shared" si="3"/>
        <v>-28.917619047618928</v>
      </c>
      <c r="E242" s="476">
        <f t="shared" si="3"/>
        <v>0</v>
      </c>
      <c r="F242" s="650">
        <f t="shared" si="3"/>
        <v>-1774.0419047618052</v>
      </c>
    </row>
    <row r="243" spans="1:6">
      <c r="A243" s="648" t="s">
        <v>87</v>
      </c>
      <c r="B243" s="476">
        <f t="shared" si="3"/>
        <v>354.02238095286884</v>
      </c>
      <c r="C243" s="476">
        <f t="shared" si="3"/>
        <v>-448.17952380948554</v>
      </c>
      <c r="D243" s="476">
        <f t="shared" si="3"/>
        <v>0</v>
      </c>
      <c r="E243" s="476">
        <f t="shared" si="3"/>
        <v>0</v>
      </c>
      <c r="F243" s="650">
        <f t="shared" si="3"/>
        <v>-94.137142856605351</v>
      </c>
    </row>
    <row r="244" spans="1:6">
      <c r="A244" s="648" t="s">
        <v>88</v>
      </c>
      <c r="B244" s="476">
        <f t="shared" si="3"/>
        <v>-996.71619047611603</v>
      </c>
      <c r="C244" s="476">
        <f t="shared" si="3"/>
        <v>79.214761904717307</v>
      </c>
      <c r="D244" s="476">
        <f t="shared" si="3"/>
        <v>-46.594285714286116</v>
      </c>
      <c r="E244" s="476">
        <f t="shared" si="3"/>
        <v>0</v>
      </c>
      <c r="F244" s="650">
        <f t="shared" si="3"/>
        <v>-964.06571428570896</v>
      </c>
    </row>
    <row r="245" spans="1:6">
      <c r="A245" s="651" t="s">
        <v>20</v>
      </c>
      <c r="B245" s="652">
        <f t="shared" si="3"/>
        <v>-7449.6442857109942</v>
      </c>
      <c r="C245" s="652">
        <f t="shared" si="3"/>
        <v>-3203.7085714283166</v>
      </c>
      <c r="D245" s="652">
        <f t="shared" si="3"/>
        <v>-65.518095238096976</v>
      </c>
      <c r="E245" s="652">
        <f t="shared" si="3"/>
        <v>0</v>
      </c>
      <c r="F245" s="653">
        <f t="shared" si="3"/>
        <v>-10718.840952376835</v>
      </c>
    </row>
    <row r="246" spans="1:6">
      <c r="A246" s="648" t="s">
        <v>99</v>
      </c>
      <c r="B246" s="476">
        <f t="shared" ref="B246:F255" si="4">B104-B178</f>
        <v>-4595.3347619050182</v>
      </c>
      <c r="C246" s="476">
        <f t="shared" si="4"/>
        <v>1928.1304761901411</v>
      </c>
      <c r="D246" s="476">
        <f t="shared" si="4"/>
        <v>-1.1714285714297148</v>
      </c>
      <c r="E246" s="476">
        <f t="shared" si="4"/>
        <v>0</v>
      </c>
      <c r="F246" s="650">
        <f t="shared" si="4"/>
        <v>-2668.3357142863097</v>
      </c>
    </row>
    <row r="247" spans="1:6">
      <c r="A247" s="648" t="s">
        <v>100</v>
      </c>
      <c r="B247" s="476">
        <f t="shared" si="4"/>
        <v>-89.488571428461</v>
      </c>
      <c r="C247" s="476">
        <f t="shared" si="4"/>
        <v>-195.81190476190386</v>
      </c>
      <c r="D247" s="476">
        <f t="shared" si="4"/>
        <v>-53.968095238089973</v>
      </c>
      <c r="E247" s="476">
        <f t="shared" si="4"/>
        <v>0</v>
      </c>
      <c r="F247" s="650">
        <f t="shared" si="4"/>
        <v>-339.24857142844121</v>
      </c>
    </row>
    <row r="248" spans="1:6">
      <c r="A248" s="648" t="s">
        <v>101</v>
      </c>
      <c r="B248" s="476">
        <f t="shared" si="4"/>
        <v>8768.736666666111</v>
      </c>
      <c r="C248" s="476">
        <f t="shared" si="4"/>
        <v>-293.05476190440822</v>
      </c>
      <c r="D248" s="476">
        <f t="shared" si="4"/>
        <v>67.831428571425931</v>
      </c>
      <c r="E248" s="476">
        <f t="shared" si="4"/>
        <v>0</v>
      </c>
      <c r="F248" s="650">
        <f t="shared" si="4"/>
        <v>8543.553333332995</v>
      </c>
    </row>
    <row r="249" spans="1:6">
      <c r="A249" s="651" t="s">
        <v>21</v>
      </c>
      <c r="B249" s="652">
        <f t="shared" si="4"/>
        <v>4083.9633333326783</v>
      </c>
      <c r="C249" s="652">
        <f t="shared" si="4"/>
        <v>1439.2838095237385</v>
      </c>
      <c r="D249" s="652">
        <f t="shared" si="4"/>
        <v>12.701904761906007</v>
      </c>
      <c r="E249" s="652">
        <f t="shared" si="4"/>
        <v>0</v>
      </c>
      <c r="F249" s="653">
        <f t="shared" si="4"/>
        <v>5535.9790476185735</v>
      </c>
    </row>
    <row r="250" spans="1:6">
      <c r="A250" s="648" t="s">
        <v>112</v>
      </c>
      <c r="B250" s="476">
        <f t="shared" si="4"/>
        <v>-4793.6390476192173</v>
      </c>
      <c r="C250" s="476">
        <f t="shared" si="4"/>
        <v>-96.859047619080229</v>
      </c>
      <c r="D250" s="476">
        <f t="shared" si="4"/>
        <v>0</v>
      </c>
      <c r="E250" s="476">
        <f t="shared" si="4"/>
        <v>0</v>
      </c>
      <c r="F250" s="650">
        <f t="shared" si="4"/>
        <v>-4890.4680952383205</v>
      </c>
    </row>
    <row r="251" spans="1:6">
      <c r="A251" s="648" t="s">
        <v>113</v>
      </c>
      <c r="B251" s="476">
        <f t="shared" si="4"/>
        <v>-2218.8614285713847</v>
      </c>
      <c r="C251" s="476">
        <f t="shared" si="4"/>
        <v>-218.47571428567971</v>
      </c>
      <c r="D251" s="476">
        <f t="shared" si="4"/>
        <v>0</v>
      </c>
      <c r="E251" s="476">
        <f t="shared" si="4"/>
        <v>0</v>
      </c>
      <c r="F251" s="650">
        <f t="shared" si="4"/>
        <v>-2437.317142857064</v>
      </c>
    </row>
    <row r="252" spans="1:6">
      <c r="A252" s="651" t="s">
        <v>22</v>
      </c>
      <c r="B252" s="652">
        <f t="shared" si="4"/>
        <v>-7012.4704761906178</v>
      </c>
      <c r="C252" s="652">
        <f t="shared" si="4"/>
        <v>-315.3247619047761</v>
      </c>
      <c r="D252" s="652">
        <f t="shared" si="4"/>
        <v>0</v>
      </c>
      <c r="E252" s="652">
        <f t="shared" si="4"/>
        <v>0</v>
      </c>
      <c r="F252" s="653">
        <f t="shared" si="4"/>
        <v>-7327.7852380953846</v>
      </c>
    </row>
    <row r="253" spans="1:6">
      <c r="A253" s="648" t="s">
        <v>144</v>
      </c>
      <c r="B253" s="476">
        <f t="shared" si="4"/>
        <v>261.61476190428948</v>
      </c>
      <c r="C253" s="476">
        <f t="shared" si="4"/>
        <v>-1013.6661904762441</v>
      </c>
      <c r="D253" s="476">
        <f t="shared" si="4"/>
        <v>-109.55238095238019</v>
      </c>
      <c r="E253" s="476">
        <f t="shared" si="4"/>
        <v>0</v>
      </c>
      <c r="F253" s="650">
        <f t="shared" si="4"/>
        <v>-861.57380952429958</v>
      </c>
    </row>
    <row r="254" spans="1:6">
      <c r="A254" s="648" t="s">
        <v>89</v>
      </c>
      <c r="B254" s="476">
        <f t="shared" si="4"/>
        <v>-188.46238095233275</v>
      </c>
      <c r="C254" s="476">
        <f t="shared" si="4"/>
        <v>-603.8147619047013</v>
      </c>
      <c r="D254" s="476">
        <f t="shared" si="4"/>
        <v>2.878571428569785</v>
      </c>
      <c r="E254" s="476">
        <f t="shared" si="4"/>
        <v>0</v>
      </c>
      <c r="F254" s="650">
        <f t="shared" si="4"/>
        <v>-789.38857142846973</v>
      </c>
    </row>
    <row r="255" spans="1:6">
      <c r="A255" s="648" t="s">
        <v>143</v>
      </c>
      <c r="B255" s="476">
        <f t="shared" si="4"/>
        <v>198.73095238099631</v>
      </c>
      <c r="C255" s="476">
        <f t="shared" si="4"/>
        <v>-450.68714285712849</v>
      </c>
      <c r="D255" s="476">
        <f t="shared" si="4"/>
        <v>0</v>
      </c>
      <c r="E255" s="476">
        <f t="shared" si="4"/>
        <v>0</v>
      </c>
      <c r="F255" s="650">
        <f t="shared" si="4"/>
        <v>-251.93619047613174</v>
      </c>
    </row>
    <row r="256" spans="1:6">
      <c r="A256" s="648" t="s">
        <v>90</v>
      </c>
      <c r="B256" s="476">
        <f t="shared" ref="B256:F265" si="5">B114-B188</f>
        <v>578.207142857078</v>
      </c>
      <c r="C256" s="476">
        <f t="shared" si="5"/>
        <v>-189.3595238095586</v>
      </c>
      <c r="D256" s="476">
        <f t="shared" si="5"/>
        <v>-267.31428571428842</v>
      </c>
      <c r="E256" s="476">
        <f t="shared" si="5"/>
        <v>0</v>
      </c>
      <c r="F256" s="650">
        <f t="shared" si="5"/>
        <v>121.55333333322778</v>
      </c>
    </row>
    <row r="257" spans="1:6">
      <c r="A257" s="651" t="s">
        <v>23</v>
      </c>
      <c r="B257" s="652">
        <f t="shared" si="5"/>
        <v>850.1304761901265</v>
      </c>
      <c r="C257" s="652">
        <f t="shared" si="5"/>
        <v>-2257.5176190476341</v>
      </c>
      <c r="D257" s="652">
        <f t="shared" si="5"/>
        <v>-373.97809523810065</v>
      </c>
      <c r="E257" s="652">
        <f t="shared" si="5"/>
        <v>0</v>
      </c>
      <c r="F257" s="653">
        <f t="shared" si="5"/>
        <v>-1781.3252380955964</v>
      </c>
    </row>
    <row r="258" spans="1:6">
      <c r="A258" s="651" t="s">
        <v>189</v>
      </c>
      <c r="B258" s="652">
        <f t="shared" si="5"/>
        <v>16018.75761905266</v>
      </c>
      <c r="C258" s="652">
        <f t="shared" si="5"/>
        <v>1907.5247619045549</v>
      </c>
      <c r="D258" s="652">
        <f t="shared" si="5"/>
        <v>-157.84095238095369</v>
      </c>
      <c r="E258" s="652">
        <f t="shared" si="5"/>
        <v>-1</v>
      </c>
      <c r="F258" s="653">
        <f t="shared" si="5"/>
        <v>17767.471428576391</v>
      </c>
    </row>
    <row r="259" spans="1:6">
      <c r="A259" s="651" t="s">
        <v>206</v>
      </c>
      <c r="B259" s="652">
        <f t="shared" si="5"/>
        <v>5644.8657142851735</v>
      </c>
      <c r="C259" s="652">
        <f t="shared" si="5"/>
        <v>547.62476190470625</v>
      </c>
      <c r="D259" s="652">
        <f t="shared" si="5"/>
        <v>-52.499047619051908</v>
      </c>
      <c r="E259" s="652">
        <f t="shared" si="5"/>
        <v>0</v>
      </c>
      <c r="F259" s="653">
        <f t="shared" si="5"/>
        <v>6140.0214285707334</v>
      </c>
    </row>
    <row r="260" spans="1:6">
      <c r="A260" s="651" t="s">
        <v>24</v>
      </c>
      <c r="B260" s="652">
        <f t="shared" si="5"/>
        <v>3916.9347619045584</v>
      </c>
      <c r="C260" s="652">
        <f t="shared" si="5"/>
        <v>-504.51285714288679</v>
      </c>
      <c r="D260" s="652">
        <f t="shared" si="5"/>
        <v>0</v>
      </c>
      <c r="E260" s="652">
        <f t="shared" si="5"/>
        <v>0</v>
      </c>
      <c r="F260" s="653">
        <f t="shared" si="5"/>
        <v>3412.4419047616539</v>
      </c>
    </row>
    <row r="261" spans="1:6">
      <c r="A261" s="648" t="s">
        <v>178</v>
      </c>
      <c r="B261" s="476">
        <f t="shared" si="5"/>
        <v>480.56142857146915</v>
      </c>
      <c r="C261" s="476">
        <f t="shared" si="5"/>
        <v>-214.98333333328992</v>
      </c>
      <c r="D261" s="476">
        <f t="shared" si="5"/>
        <v>0</v>
      </c>
      <c r="E261" s="476">
        <f t="shared" si="5"/>
        <v>0</v>
      </c>
      <c r="F261" s="650">
        <f t="shared" si="5"/>
        <v>265.59809523817967</v>
      </c>
    </row>
    <row r="262" spans="1:6">
      <c r="A262" s="648" t="s">
        <v>184</v>
      </c>
      <c r="B262" s="476">
        <f t="shared" si="5"/>
        <v>3935.0904761900892</v>
      </c>
      <c r="C262" s="476">
        <f t="shared" si="5"/>
        <v>-951.10238095237582</v>
      </c>
      <c r="D262" s="476">
        <f t="shared" si="5"/>
        <v>47.815238095238101</v>
      </c>
      <c r="E262" s="476">
        <f t="shared" si="5"/>
        <v>0</v>
      </c>
      <c r="F262" s="650">
        <f t="shared" si="5"/>
        <v>3031.8333333329065</v>
      </c>
    </row>
    <row r="263" spans="1:6">
      <c r="A263" s="648" t="s">
        <v>179</v>
      </c>
      <c r="B263" s="476">
        <f t="shared" si="5"/>
        <v>4813.1385714291246</v>
      </c>
      <c r="C263" s="476">
        <f t="shared" si="5"/>
        <v>-917.47809523805336</v>
      </c>
      <c r="D263" s="476">
        <f t="shared" si="5"/>
        <v>-79.877619047620556</v>
      </c>
      <c r="E263" s="476">
        <f t="shared" si="5"/>
        <v>0</v>
      </c>
      <c r="F263" s="650">
        <f t="shared" si="5"/>
        <v>3815.8228571434738</v>
      </c>
    </row>
    <row r="264" spans="1:6">
      <c r="A264" s="651" t="s">
        <v>52</v>
      </c>
      <c r="B264" s="652">
        <f t="shared" si="5"/>
        <v>9228.8204761906527</v>
      </c>
      <c r="C264" s="652">
        <f t="shared" si="5"/>
        <v>-2083.5338095237094</v>
      </c>
      <c r="D264" s="652">
        <f t="shared" si="5"/>
        <v>-32.052380952382919</v>
      </c>
      <c r="E264" s="652">
        <f t="shared" si="5"/>
        <v>0</v>
      </c>
      <c r="F264" s="653">
        <f t="shared" si="5"/>
        <v>7113.2542857145891</v>
      </c>
    </row>
    <row r="265" spans="1:6">
      <c r="A265" s="651" t="s">
        <v>25</v>
      </c>
      <c r="B265" s="652">
        <f t="shared" si="5"/>
        <v>255.70952380953531</v>
      </c>
      <c r="C265" s="652">
        <f t="shared" si="5"/>
        <v>-640.48095238091628</v>
      </c>
      <c r="D265" s="652">
        <f t="shared" si="5"/>
        <v>0</v>
      </c>
      <c r="E265" s="652">
        <f t="shared" si="5"/>
        <v>0</v>
      </c>
      <c r="F265" s="653">
        <f t="shared" si="5"/>
        <v>-384.76142857139348</v>
      </c>
    </row>
    <row r="266" spans="1:6">
      <c r="A266" s="648" t="s">
        <v>26</v>
      </c>
      <c r="B266" s="476">
        <f t="shared" ref="B266:F268" si="6">B124-B198</f>
        <v>18.860476190471672</v>
      </c>
      <c r="C266" s="476">
        <f t="shared" si="6"/>
        <v>-78.155714285710019</v>
      </c>
      <c r="D266" s="476">
        <f t="shared" si="6"/>
        <v>-5.3095238095239949</v>
      </c>
      <c r="E266" s="476">
        <f t="shared" si="6"/>
        <v>0</v>
      </c>
      <c r="F266" s="650">
        <f t="shared" si="6"/>
        <v>-64.594761904761981</v>
      </c>
    </row>
    <row r="267" spans="1:6">
      <c r="A267" s="648" t="s">
        <v>27</v>
      </c>
      <c r="B267" s="476">
        <f t="shared" si="6"/>
        <v>-34.334761904781772</v>
      </c>
      <c r="C267" s="476">
        <f t="shared" si="6"/>
        <v>-178.24571428571016</v>
      </c>
      <c r="D267" s="476">
        <f t="shared" si="6"/>
        <v>7.4847619047619105</v>
      </c>
      <c r="E267" s="476">
        <f t="shared" si="6"/>
        <v>0</v>
      </c>
      <c r="F267" s="650">
        <f t="shared" si="6"/>
        <v>-205.06571428573079</v>
      </c>
    </row>
    <row r="268" spans="1:6">
      <c r="A268" s="657" t="s">
        <v>12</v>
      </c>
      <c r="B268" s="658">
        <f t="shared" si="6"/>
        <v>-33160.184285715222</v>
      </c>
      <c r="C268" s="658">
        <f t="shared" si="6"/>
        <v>-1561.5552380988374</v>
      </c>
      <c r="D268" s="658">
        <f t="shared" si="6"/>
        <v>-1772.1128571428999</v>
      </c>
      <c r="E268" s="658">
        <f t="shared" si="6"/>
        <v>-322.93095238094998</v>
      </c>
      <c r="F268" s="658">
        <f t="shared" si="6"/>
        <v>-36816.743333335966</v>
      </c>
    </row>
    <row r="271" spans="1:6">
      <c r="B271" s="644">
        <f>B267+B266+B265+B264+B260+B259+B258+B257+B252+B249+B245+B240+B234+B224+B223+B220+B219+B218+B214</f>
        <v>-33160.404285710014</v>
      </c>
      <c r="C271" s="644">
        <f>C267+C266+C265+C264+C260+C259+C258+C257+C252+C249+C245+C240+C234+C224+C223+C220+C219+C218+C214</f>
        <v>-1561.7152380952302</v>
      </c>
      <c r="D271" s="644">
        <f>D267+D266+D265+D264+D260+D259+D258+D257+D252+D249+D245+D240+D234+D224+D223+D220+D219+D218+D214</f>
        <v>-1772.2128571428639</v>
      </c>
      <c r="E271" s="644">
        <f>E267+E266+E265+E264+E260+E259+E258+E257+E252+E249+E245+E240+E234+E224+E223+E220+E219+E218+E214</f>
        <v>-322.94095238095042</v>
      </c>
      <c r="F271" s="644">
        <f>F267+F266+F265+F264+F260+F259+F258+F257+F252+F249+F245+F240+F234+F224+F223+F220+F219+F218+F214</f>
        <v>-36816.853333328574</v>
      </c>
    </row>
    <row r="272" spans="1:6" ht="15.75">
      <c r="F272" s="800">
        <f>'reg1 (2)'!$E$22</f>
        <v>-36816.739090867341</v>
      </c>
    </row>
  </sheetData>
  <mergeCells count="22">
    <mergeCell ref="A202:F202"/>
    <mergeCell ref="A203:F203"/>
    <mergeCell ref="B204:B205"/>
    <mergeCell ref="C204:C205"/>
    <mergeCell ref="D204:D205"/>
    <mergeCell ref="E204:E205"/>
    <mergeCell ref="F204:F205"/>
    <mergeCell ref="A60:F60"/>
    <mergeCell ref="A128:F128"/>
    <mergeCell ref="A61:F61"/>
    <mergeCell ref="B62:B63"/>
    <mergeCell ref="C62:C63"/>
    <mergeCell ref="F62:F63"/>
    <mergeCell ref="D62:D63"/>
    <mergeCell ref="E62:E63"/>
    <mergeCell ref="A134:F134"/>
    <mergeCell ref="A135:F135"/>
    <mergeCell ref="B136:B137"/>
    <mergeCell ref="C136:C137"/>
    <mergeCell ref="D136:D137"/>
    <mergeCell ref="E136:E137"/>
    <mergeCell ref="F136:F137"/>
  </mergeCells>
  <phoneticPr fontId="16" type="noConversion"/>
  <printOptions horizontalCentered="1" verticalCentered="1"/>
  <pageMargins left="0" right="0" top="0.19685039370078741" bottom="0.59055118110236227" header="0" footer="0"/>
  <pageSetup paperSize="9" scale="86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fitToPage="1"/>
  </sheetPr>
  <dimension ref="A1:J191"/>
  <sheetViews>
    <sheetView topLeftCell="A7" zoomScale="88" zoomScaleNormal="88" workbookViewId="0">
      <selection activeCell="A6" sqref="A6:E68"/>
    </sheetView>
  </sheetViews>
  <sheetFormatPr baseColWidth="10" defaultRowHeight="12.75"/>
  <cols>
    <col min="1" max="1" width="18.140625" style="284" customWidth="1"/>
    <col min="2" max="2" width="17.5703125" style="283" customWidth="1"/>
    <col min="3" max="3" width="18.85546875" style="283" customWidth="1"/>
    <col min="4" max="4" width="18.42578125" style="283" customWidth="1"/>
    <col min="5" max="5" width="19.85546875" style="283" customWidth="1"/>
    <col min="6" max="6" width="14.140625" style="694" customWidth="1"/>
    <col min="7" max="7" width="13.85546875" customWidth="1"/>
    <col min="9" max="9" width="12.85546875" style="42" customWidth="1"/>
  </cols>
  <sheetData>
    <row r="1" spans="1:10" ht="9.6" customHeight="1">
      <c r="A1" s="464"/>
      <c r="B1" s="463"/>
      <c r="C1" s="463"/>
      <c r="D1" s="284"/>
      <c r="E1" s="284"/>
      <c r="F1" s="678"/>
      <c r="G1">
        <v>267236.42</v>
      </c>
      <c r="I1"/>
    </row>
    <row r="2" spans="1:10" ht="15.75">
      <c r="A2" s="1102" t="s">
        <v>343</v>
      </c>
      <c r="B2" s="1110"/>
      <c r="C2" s="1110"/>
      <c r="D2" s="1110"/>
      <c r="E2" s="1110"/>
      <c r="F2" s="679"/>
      <c r="G2" s="61"/>
      <c r="H2" s="105"/>
      <c r="I2" s="56"/>
    </row>
    <row r="3" spans="1:10" ht="14.25" customHeight="1">
      <c r="A3" s="680"/>
      <c r="B3" s="681"/>
      <c r="C3" s="682"/>
      <c r="D3" s="683"/>
      <c r="E3" s="684"/>
      <c r="F3" s="685"/>
      <c r="G3" s="97"/>
      <c r="I3" s="47"/>
    </row>
    <row r="4" spans="1:10" ht="15">
      <c r="A4" s="630"/>
      <c r="B4" s="1106" t="s">
        <v>14</v>
      </c>
      <c r="C4" s="1106" t="s">
        <v>208</v>
      </c>
      <c r="D4" s="1106" t="s">
        <v>214</v>
      </c>
      <c r="E4" s="1108" t="s">
        <v>210</v>
      </c>
      <c r="F4" s="686" t="s">
        <v>16</v>
      </c>
      <c r="G4" s="102"/>
      <c r="I4" s="50"/>
    </row>
    <row r="5" spans="1:10" ht="15">
      <c r="A5" s="631"/>
      <c r="B5" s="1107"/>
      <c r="C5" s="1107"/>
      <c r="D5" s="1107"/>
      <c r="E5" s="1109"/>
      <c r="F5" s="687" t="s">
        <v>203</v>
      </c>
      <c r="G5" s="102"/>
      <c r="I5" s="51"/>
    </row>
    <row r="6" spans="1:10">
      <c r="A6" s="632" t="s">
        <v>91</v>
      </c>
      <c r="B6" s="476" t="e">
        <f>#REF!</f>
        <v>#REF!</v>
      </c>
      <c r="C6" s="476" t="e">
        <f>#REF!</f>
        <v>#REF!</v>
      </c>
      <c r="D6" s="476" t="e">
        <f>#REF!</f>
        <v>#REF!</v>
      </c>
      <c r="E6" s="634">
        <f>provm.!B64</f>
        <v>239860.35</v>
      </c>
      <c r="F6" s="688" t="e">
        <f t="shared" ref="F6:F37" si="0">SUM(B6:D6)</f>
        <v>#REF!</v>
      </c>
      <c r="G6" s="103">
        <f>provm2!F5</f>
        <v>8.4225358468739131E-3</v>
      </c>
      <c r="H6" s="7" t="e">
        <f>F6-E6</f>
        <v>#REF!</v>
      </c>
      <c r="I6" s="52"/>
    </row>
    <row r="7" spans="1:10">
      <c r="A7" s="632" t="s">
        <v>92</v>
      </c>
      <c r="B7" s="476" t="e">
        <f>#REF!</f>
        <v>#REF!</v>
      </c>
      <c r="C7" s="476" t="e">
        <f>#REF!</f>
        <v>#REF!</v>
      </c>
      <c r="D7" s="476" t="e">
        <f>#REF!</f>
        <v>#REF!</v>
      </c>
      <c r="E7" s="634">
        <f>provm.!B65</f>
        <v>297947.76</v>
      </c>
      <c r="F7" s="688" t="e">
        <f t="shared" si="0"/>
        <v>#REF!</v>
      </c>
      <c r="G7" s="103">
        <f>provm2!F6</f>
        <v>-1.5323104273964216E-2</v>
      </c>
      <c r="H7" s="7" t="e">
        <f t="shared" ref="H7:H68" si="1">F7-E7</f>
        <v>#REF!</v>
      </c>
      <c r="I7" s="52"/>
    </row>
    <row r="8" spans="1:10">
      <c r="A8" s="632" t="s">
        <v>93</v>
      </c>
      <c r="B8" s="476" t="e">
        <f>#REF!</f>
        <v>#REF!</v>
      </c>
      <c r="C8" s="476" t="e">
        <f>#REF!</f>
        <v>#REF!</v>
      </c>
      <c r="D8" s="476" t="e">
        <f>#REF!</f>
        <v>#REF!</v>
      </c>
      <c r="E8" s="634">
        <f>provm.!B66</f>
        <v>237389.4</v>
      </c>
      <c r="F8" s="688" t="e">
        <f t="shared" si="0"/>
        <v>#REF!</v>
      </c>
      <c r="G8" s="103">
        <f>provm2!F7</f>
        <v>-3.3102097644946982E-2</v>
      </c>
      <c r="H8" s="7" t="e">
        <f t="shared" si="1"/>
        <v>#REF!</v>
      </c>
      <c r="I8" s="52"/>
    </row>
    <row r="9" spans="1:10">
      <c r="A9" s="632" t="s">
        <v>94</v>
      </c>
      <c r="B9" s="476" t="e">
        <f>#REF!</f>
        <v>#REF!</v>
      </c>
      <c r="C9" s="476" t="e">
        <f>#REF!</f>
        <v>#REF!</v>
      </c>
      <c r="D9" s="476" t="e">
        <f>#REF!</f>
        <v>#REF!</v>
      </c>
      <c r="E9" s="634">
        <f>provm.!B67</f>
        <v>265237.08</v>
      </c>
      <c r="F9" s="688" t="e">
        <f t="shared" si="0"/>
        <v>#REF!</v>
      </c>
      <c r="G9" s="103">
        <f>provm2!F8</f>
        <v>-8.7559557227474549E-3</v>
      </c>
      <c r="H9" s="7" t="e">
        <f t="shared" si="1"/>
        <v>#REF!</v>
      </c>
      <c r="I9" s="52"/>
    </row>
    <row r="10" spans="1:10">
      <c r="A10" s="632" t="s">
        <v>95</v>
      </c>
      <c r="B10" s="476" t="e">
        <f>#REF!</f>
        <v>#REF!</v>
      </c>
      <c r="C10" s="476" t="e">
        <f>#REF!</f>
        <v>#REF!</v>
      </c>
      <c r="D10" s="476" t="e">
        <f>#REF!</f>
        <v>#REF!</v>
      </c>
      <c r="E10" s="634">
        <f>provm.!B68</f>
        <v>209225.58000000002</v>
      </c>
      <c r="F10" s="688" t="e">
        <f t="shared" si="0"/>
        <v>#REF!</v>
      </c>
      <c r="G10" s="103">
        <f>provm2!F9</f>
        <v>2.0088776725893043E-2</v>
      </c>
      <c r="H10" s="7" t="e">
        <f t="shared" si="1"/>
        <v>#REF!</v>
      </c>
      <c r="I10" s="52"/>
    </row>
    <row r="11" spans="1:10">
      <c r="A11" s="632" t="s">
        <v>96</v>
      </c>
      <c r="B11" s="476" t="e">
        <f>#REF!</f>
        <v>#REF!</v>
      </c>
      <c r="C11" s="476" t="e">
        <f>#REF!</f>
        <v>#REF!</v>
      </c>
      <c r="D11" s="476" t="e">
        <f>#REF!</f>
        <v>#REF!</v>
      </c>
      <c r="E11" s="634">
        <f>provm.!B69</f>
        <v>185227.94</v>
      </c>
      <c r="F11" s="688" t="e">
        <f t="shared" si="0"/>
        <v>#REF!</v>
      </c>
      <c r="G11" s="103">
        <f>provm2!F10</f>
        <v>-2.9058726242291222E-2</v>
      </c>
      <c r="H11" s="7" t="e">
        <f t="shared" si="1"/>
        <v>#REF!</v>
      </c>
      <c r="I11" s="52"/>
    </row>
    <row r="12" spans="1:10">
      <c r="A12" s="632" t="s">
        <v>97</v>
      </c>
      <c r="B12" s="476" t="e">
        <f>#REF!</f>
        <v>#REF!</v>
      </c>
      <c r="C12" s="476" t="e">
        <f>#REF!</f>
        <v>#REF!</v>
      </c>
      <c r="D12" s="476" t="e">
        <f>#REF!</f>
        <v>#REF!</v>
      </c>
      <c r="E12" s="634">
        <f>provm.!B70</f>
        <v>485994.58</v>
      </c>
      <c r="F12" s="688" t="e">
        <f t="shared" si="0"/>
        <v>#REF!</v>
      </c>
      <c r="G12" s="103">
        <f>provm2!F11</f>
        <v>-7.1691995802038999E-3</v>
      </c>
      <c r="H12" s="7" t="e">
        <f t="shared" si="1"/>
        <v>#REF!</v>
      </c>
      <c r="I12" s="52"/>
    </row>
    <row r="13" spans="1:10">
      <c r="A13" s="632" t="s">
        <v>98</v>
      </c>
      <c r="B13" s="476" t="e">
        <f>#REF!</f>
        <v>#REF!</v>
      </c>
      <c r="C13" s="476" t="e">
        <f>#REF!</f>
        <v>#REF!</v>
      </c>
      <c r="D13" s="476" t="e">
        <f>#REF!</f>
        <v>#REF!</v>
      </c>
      <c r="E13" s="634">
        <f>provm.!B71</f>
        <v>617145.21000000008</v>
      </c>
      <c r="F13" s="688" t="e">
        <f t="shared" si="0"/>
        <v>#REF!</v>
      </c>
      <c r="G13" s="103">
        <f>provm2!F12</f>
        <v>-7.5322877095301832E-3</v>
      </c>
      <c r="H13" s="7" t="e">
        <f t="shared" si="1"/>
        <v>#REF!</v>
      </c>
      <c r="I13" s="52"/>
    </row>
    <row r="14" spans="1:10">
      <c r="A14" s="635" t="s">
        <v>176</v>
      </c>
      <c r="B14" s="636" t="e">
        <f>#REF!</f>
        <v>#REF!</v>
      </c>
      <c r="C14" s="636" t="e">
        <f>#REF!</f>
        <v>#REF!</v>
      </c>
      <c r="D14" s="636" t="e">
        <f>#REF!</f>
        <v>#REF!</v>
      </c>
      <c r="E14" s="637">
        <f>provm.!B72</f>
        <v>2538027.9900000002</v>
      </c>
      <c r="F14" s="689" t="e">
        <f t="shared" si="0"/>
        <v>#REF!</v>
      </c>
      <c r="G14" s="103">
        <f>provm2!F13</f>
        <v>-8.9902257616377712E-3</v>
      </c>
      <c r="H14" s="7" t="e">
        <f t="shared" si="1"/>
        <v>#REF!</v>
      </c>
      <c r="I14" s="54" t="e">
        <f>SUM(F6:F13)</f>
        <v>#REF!</v>
      </c>
      <c r="J14" s="7" t="e">
        <f>I14-F14</f>
        <v>#REF!</v>
      </c>
    </row>
    <row r="15" spans="1:10">
      <c r="A15" s="632" t="s">
        <v>102</v>
      </c>
      <c r="B15" s="476" t="e">
        <f>#REF!</f>
        <v>#REF!</v>
      </c>
      <c r="C15" s="476" t="e">
        <f>#REF!</f>
        <v>#REF!</v>
      </c>
      <c r="D15" s="476" t="e">
        <f>#REF!</f>
        <v>#REF!</v>
      </c>
      <c r="E15" s="634">
        <f>provm.!B73</f>
        <v>75030.579999999987</v>
      </c>
      <c r="F15" s="688" t="e">
        <f t="shared" si="0"/>
        <v>#REF!</v>
      </c>
      <c r="G15" s="103">
        <f>provm2!F14</f>
        <v>-3.9723165240423963E-4</v>
      </c>
      <c r="H15" s="7" t="e">
        <f t="shared" si="1"/>
        <v>#REF!</v>
      </c>
      <c r="I15" s="52"/>
      <c r="J15" s="7"/>
    </row>
    <row r="16" spans="1:10">
      <c r="A16" s="632" t="s">
        <v>103</v>
      </c>
      <c r="B16" s="476" t="e">
        <f>#REF!</f>
        <v>#REF!</v>
      </c>
      <c r="C16" s="476" t="e">
        <f>#REF!</f>
        <v>#REF!</v>
      </c>
      <c r="D16" s="476" t="e">
        <f>#REF!</f>
        <v>#REF!</v>
      </c>
      <c r="E16" s="634">
        <f>provm.!B74</f>
        <v>41317.35</v>
      </c>
      <c r="F16" s="688" t="e">
        <f t="shared" si="0"/>
        <v>#REF!</v>
      </c>
      <c r="G16" s="103">
        <f>provm2!F15</f>
        <v>3.4465401330341372E-4</v>
      </c>
      <c r="H16" s="7" t="e">
        <f t="shared" si="1"/>
        <v>#REF!</v>
      </c>
      <c r="I16" s="52"/>
      <c r="J16" s="7"/>
    </row>
    <row r="17" spans="1:10">
      <c r="A17" s="632" t="s">
        <v>104</v>
      </c>
      <c r="B17" s="476" t="e">
        <f>#REF!</f>
        <v>#REF!</v>
      </c>
      <c r="C17" s="476" t="e">
        <f>#REF!</f>
        <v>#REF!</v>
      </c>
      <c r="D17" s="476" t="e">
        <f>#REF!</f>
        <v>#REF!</v>
      </c>
      <c r="E17" s="634">
        <f>provm.!B75</f>
        <v>351049.48</v>
      </c>
      <c r="F17" s="688" t="e">
        <f t="shared" si="0"/>
        <v>#REF!</v>
      </c>
      <c r="G17" s="103">
        <f>provm2!F16</f>
        <v>-2.1954778408457276E-3</v>
      </c>
      <c r="H17" s="7" t="e">
        <f t="shared" si="1"/>
        <v>#REF!</v>
      </c>
      <c r="I17" s="52"/>
      <c r="J17" s="7"/>
    </row>
    <row r="18" spans="1:10">
      <c r="A18" s="635" t="s">
        <v>51</v>
      </c>
      <c r="B18" s="636" t="e">
        <f>#REF!</f>
        <v>#REF!</v>
      </c>
      <c r="C18" s="636" t="e">
        <f>#REF!</f>
        <v>#REF!</v>
      </c>
      <c r="D18" s="636" t="e">
        <f>#REF!</f>
        <v>#REF!</v>
      </c>
      <c r="E18" s="637">
        <f>provm.!B76</f>
        <v>467397.44</v>
      </c>
      <c r="F18" s="689" t="e">
        <f t="shared" si="0"/>
        <v>#REF!</v>
      </c>
      <c r="G18" s="103">
        <f>provm2!F17</f>
        <v>-1.6456300235332399E-3</v>
      </c>
      <c r="H18" s="7" t="e">
        <f t="shared" si="1"/>
        <v>#REF!</v>
      </c>
      <c r="I18" s="54" t="e">
        <f>SUM(F15:F17)</f>
        <v>#REF!</v>
      </c>
      <c r="J18" s="7" t="e">
        <f>I18-F18</f>
        <v>#REF!</v>
      </c>
    </row>
    <row r="19" spans="1:10">
      <c r="A19" s="638" t="s">
        <v>17</v>
      </c>
      <c r="B19" s="639" t="e">
        <f>#REF!</f>
        <v>#REF!</v>
      </c>
      <c r="C19" s="639" t="e">
        <f>#REF!</f>
        <v>#REF!</v>
      </c>
      <c r="D19" s="639" t="e">
        <f>#REF!</f>
        <v>#REF!</v>
      </c>
      <c r="E19" s="640">
        <f>provm.!B77</f>
        <v>284322.21000000002</v>
      </c>
      <c r="F19" s="690" t="e">
        <f t="shared" si="0"/>
        <v>#REF!</v>
      </c>
      <c r="G19" s="103">
        <f>provm2!F18</f>
        <v>-5.6048865545074156E-3</v>
      </c>
      <c r="H19" s="7" t="e">
        <f t="shared" si="1"/>
        <v>#REF!</v>
      </c>
      <c r="I19" s="53"/>
      <c r="J19" s="7"/>
    </row>
    <row r="20" spans="1:10">
      <c r="A20" s="638" t="s">
        <v>154</v>
      </c>
      <c r="B20" s="639" t="e">
        <f>#REF!</f>
        <v>#REF!</v>
      </c>
      <c r="C20" s="639" t="e">
        <f>#REF!</f>
        <v>#REF!</v>
      </c>
      <c r="D20" s="639" t="e">
        <f>#REF!</f>
        <v>#REF!</v>
      </c>
      <c r="E20" s="640">
        <f>provm.!B78</f>
        <v>358753.62000000005</v>
      </c>
      <c r="F20" s="690" t="e">
        <f t="shared" si="0"/>
        <v>#REF!</v>
      </c>
      <c r="G20" s="103">
        <f>provm2!F19</f>
        <v>-1.3805486654009602E-2</v>
      </c>
      <c r="H20" s="7" t="e">
        <f t="shared" si="1"/>
        <v>#REF!</v>
      </c>
      <c r="I20" s="53"/>
      <c r="J20" s="7"/>
    </row>
    <row r="21" spans="1:10">
      <c r="A21" s="632" t="s">
        <v>110</v>
      </c>
      <c r="B21" s="476" t="e">
        <f>#REF!</f>
        <v>#REF!</v>
      </c>
      <c r="C21" s="476" t="e">
        <f>#REF!</f>
        <v>#REF!</v>
      </c>
      <c r="D21" s="476" t="e">
        <f>#REF!</f>
        <v>#REF!</v>
      </c>
      <c r="E21" s="634">
        <f>provm.!B79</f>
        <v>353491.35000000003</v>
      </c>
      <c r="F21" s="688" t="e">
        <f t="shared" si="0"/>
        <v>#REF!</v>
      </c>
      <c r="G21" s="103">
        <f>provm2!F20</f>
        <v>-1.4304218371717248E-2</v>
      </c>
      <c r="H21" s="7" t="e">
        <f t="shared" si="1"/>
        <v>#REF!</v>
      </c>
      <c r="I21" s="52"/>
      <c r="J21" s="7"/>
    </row>
    <row r="22" spans="1:10">
      <c r="A22" s="632" t="s">
        <v>111</v>
      </c>
      <c r="B22" s="476" t="e">
        <f>#REF!</f>
        <v>#REF!</v>
      </c>
      <c r="C22" s="476" t="e">
        <f>#REF!</f>
        <v>#REF!</v>
      </c>
      <c r="D22" s="476" t="e">
        <f>#REF!</f>
        <v>#REF!</v>
      </c>
      <c r="E22" s="634">
        <f>provm.!B80</f>
        <v>309486.52999999997</v>
      </c>
      <c r="F22" s="688" t="e">
        <f t="shared" si="0"/>
        <v>#REF!</v>
      </c>
      <c r="G22" s="103">
        <f>provm2!F21</f>
        <v>-1.295812033216337E-2</v>
      </c>
      <c r="H22" s="7" t="e">
        <f t="shared" si="1"/>
        <v>#REF!</v>
      </c>
      <c r="I22" s="52"/>
      <c r="J22" s="7"/>
    </row>
    <row r="23" spans="1:10">
      <c r="A23" s="635" t="s">
        <v>18</v>
      </c>
      <c r="B23" s="636" t="e">
        <f>#REF!</f>
        <v>#REF!</v>
      </c>
      <c r="C23" s="636" t="e">
        <f>#REF!</f>
        <v>#REF!</v>
      </c>
      <c r="D23" s="636" t="e">
        <f>#REF!</f>
        <v>#REF!</v>
      </c>
      <c r="E23" s="637">
        <f>provm.!B81</f>
        <v>662977.9</v>
      </c>
      <c r="F23" s="689" t="e">
        <f t="shared" si="0"/>
        <v>#REF!</v>
      </c>
      <c r="G23" s="103">
        <f>provm2!F22</f>
        <v>-1.3670743077160763E-2</v>
      </c>
      <c r="H23" s="7" t="e">
        <f t="shared" si="1"/>
        <v>#REF!</v>
      </c>
      <c r="I23" s="54" t="e">
        <f>SUM(F21:F22)</f>
        <v>#REF!</v>
      </c>
      <c r="J23" s="7" t="e">
        <f>I23-F23</f>
        <v>#REF!</v>
      </c>
    </row>
    <row r="24" spans="1:10">
      <c r="A24" s="638" t="s">
        <v>19</v>
      </c>
      <c r="B24" s="639" t="e">
        <f>#REF!</f>
        <v>#REF!</v>
      </c>
      <c r="C24" s="639" t="e">
        <f>#REF!</f>
        <v>#REF!</v>
      </c>
      <c r="D24" s="639" t="e">
        <f>#REF!</f>
        <v>#REF!</v>
      </c>
      <c r="E24" s="640">
        <f>provm.!B82</f>
        <v>171943.9</v>
      </c>
      <c r="F24" s="690" t="e">
        <f t="shared" si="0"/>
        <v>#REF!</v>
      </c>
      <c r="G24" s="103">
        <f>provm2!F23</f>
        <v>2.891320608705561E-3</v>
      </c>
      <c r="H24" s="7" t="e">
        <f t="shared" si="1"/>
        <v>#REF!</v>
      </c>
      <c r="I24" s="53"/>
      <c r="J24" s="7"/>
    </row>
    <row r="25" spans="1:10">
      <c r="A25" s="632" t="s">
        <v>177</v>
      </c>
      <c r="B25" s="476" t="e">
        <f>#REF!</f>
        <v>#REF!</v>
      </c>
      <c r="C25" s="476" t="e">
        <f>#REF!</f>
        <v>#REF!</v>
      </c>
      <c r="D25" s="476" t="e">
        <f>#REF!</f>
        <v>#REF!</v>
      </c>
      <c r="E25" s="634">
        <f>provm.!B83</f>
        <v>38088.979999999996</v>
      </c>
      <c r="F25" s="688" t="e">
        <f t="shared" si="0"/>
        <v>#REF!</v>
      </c>
      <c r="G25" s="103">
        <f>provm2!F24</f>
        <v>-6.6361735068033445E-3</v>
      </c>
      <c r="H25" s="7" t="e">
        <f t="shared" si="1"/>
        <v>#REF!</v>
      </c>
      <c r="I25" s="52"/>
      <c r="J25" s="7"/>
    </row>
    <row r="26" spans="1:10">
      <c r="A26" s="632" t="s">
        <v>114</v>
      </c>
      <c r="B26" s="476" t="e">
        <f>#REF!</f>
        <v>#REF!</v>
      </c>
      <c r="C26" s="476" t="e">
        <f>#REF!</f>
        <v>#REF!</v>
      </c>
      <c r="D26" s="476" t="e">
        <f>#REF!</f>
        <v>#REF!</v>
      </c>
      <c r="E26" s="634">
        <f>provm.!B84</f>
        <v>118523.08</v>
      </c>
      <c r="F26" s="688" t="e">
        <f t="shared" si="0"/>
        <v>#REF!</v>
      </c>
      <c r="G26" s="103">
        <f>provm2!F25</f>
        <v>-9.2647497439587445E-3</v>
      </c>
      <c r="H26" s="7" t="e">
        <f t="shared" si="1"/>
        <v>#REF!</v>
      </c>
      <c r="I26" s="52"/>
      <c r="J26" s="7"/>
    </row>
    <row r="27" spans="1:10">
      <c r="A27" s="632" t="s">
        <v>115</v>
      </c>
      <c r="B27" s="476" t="e">
        <f>#REF!</f>
        <v>#REF!</v>
      </c>
      <c r="C27" s="476" t="e">
        <f>#REF!</f>
        <v>#REF!</v>
      </c>
      <c r="D27" s="476" t="e">
        <f>#REF!</f>
        <v>#REF!</v>
      </c>
      <c r="E27" s="634">
        <f>provm.!B85</f>
        <v>119579.76</v>
      </c>
      <c r="F27" s="688" t="e">
        <f t="shared" si="0"/>
        <v>#REF!</v>
      </c>
      <c r="G27" s="103">
        <f>provm2!F26</f>
        <v>-3.4672335497141216E-3</v>
      </c>
      <c r="H27" s="7" t="e">
        <f t="shared" si="1"/>
        <v>#REF!</v>
      </c>
      <c r="I27" s="52"/>
      <c r="J27" s="7"/>
    </row>
    <row r="28" spans="1:10">
      <c r="A28" s="632" t="s">
        <v>116</v>
      </c>
      <c r="B28" s="476" t="e">
        <f>#REF!</f>
        <v>#REF!</v>
      </c>
      <c r="C28" s="476" t="e">
        <f>#REF!</f>
        <v>#REF!</v>
      </c>
      <c r="D28" s="476" t="e">
        <f>#REF!</f>
        <v>#REF!</v>
      </c>
      <c r="E28" s="634">
        <f>provm.!B86</f>
        <v>49933.209999999992</v>
      </c>
      <c r="F28" s="688" t="e">
        <f t="shared" si="0"/>
        <v>#REF!</v>
      </c>
      <c r="G28" s="103">
        <f>provm2!F27</f>
        <v>-1.0273144969869641E-2</v>
      </c>
      <c r="H28" s="7" t="e">
        <f t="shared" si="1"/>
        <v>#REF!</v>
      </c>
      <c r="I28" s="52"/>
      <c r="J28" s="7"/>
    </row>
    <row r="29" spans="1:10">
      <c r="A29" s="632" t="s">
        <v>117</v>
      </c>
      <c r="B29" s="476" t="e">
        <f>#REF!</f>
        <v>#REF!</v>
      </c>
      <c r="C29" s="476" t="e">
        <f>#REF!</f>
        <v>#REF!</v>
      </c>
      <c r="D29" s="476" t="e">
        <f>#REF!</f>
        <v>#REF!</v>
      </c>
      <c r="E29" s="634">
        <f>provm.!B87</f>
        <v>91973.260000000009</v>
      </c>
      <c r="F29" s="688" t="e">
        <f t="shared" si="0"/>
        <v>#REF!</v>
      </c>
      <c r="G29" s="103">
        <f>provm2!F28</f>
        <v>-7.7917065230164173E-3</v>
      </c>
      <c r="H29" s="7" t="e">
        <f t="shared" si="1"/>
        <v>#REF!</v>
      </c>
      <c r="I29" s="52"/>
      <c r="J29" s="7"/>
    </row>
    <row r="30" spans="1:10">
      <c r="A30" s="632" t="s">
        <v>118</v>
      </c>
      <c r="B30" s="476" t="e">
        <f>#REF!</f>
        <v>#REF!</v>
      </c>
      <c r="C30" s="476" t="e">
        <f>#REF!</f>
        <v>#REF!</v>
      </c>
      <c r="D30" s="476" t="e">
        <f>#REF!</f>
        <v>#REF!</v>
      </c>
      <c r="E30" s="634">
        <f>provm.!B88</f>
        <v>46312.35</v>
      </c>
      <c r="F30" s="688" t="e">
        <f t="shared" si="0"/>
        <v>#REF!</v>
      </c>
      <c r="G30" s="103">
        <f>provm2!F29</f>
        <v>5.5379091829310667E-4</v>
      </c>
      <c r="H30" s="7" t="e">
        <f t="shared" si="1"/>
        <v>#REF!</v>
      </c>
      <c r="I30" s="52"/>
      <c r="J30" s="7"/>
    </row>
    <row r="31" spans="1:10">
      <c r="A31" s="632" t="s">
        <v>119</v>
      </c>
      <c r="B31" s="476" t="e">
        <f>#REF!</f>
        <v>#REF!</v>
      </c>
      <c r="C31" s="476" t="e">
        <f>#REF!</f>
        <v>#REF!</v>
      </c>
      <c r="D31" s="476" t="e">
        <f>#REF!</f>
        <v>#REF!</v>
      </c>
      <c r="E31" s="634">
        <f>provm.!B89</f>
        <v>30938.760000000002</v>
      </c>
      <c r="F31" s="688" t="e">
        <f t="shared" si="0"/>
        <v>#REF!</v>
      </c>
      <c r="G31" s="103">
        <f>provm2!F30</f>
        <v>1.0121181824449543E-3</v>
      </c>
      <c r="H31" s="7" t="e">
        <f t="shared" si="1"/>
        <v>#REF!</v>
      </c>
      <c r="I31" s="52"/>
      <c r="J31" s="7"/>
    </row>
    <row r="32" spans="1:10">
      <c r="A32" s="632" t="s">
        <v>120</v>
      </c>
      <c r="B32" s="476" t="e">
        <f>#REF!</f>
        <v>#REF!</v>
      </c>
      <c r="C32" s="476" t="e">
        <f>#REF!</f>
        <v>#REF!</v>
      </c>
      <c r="D32" s="476" t="e">
        <f>#REF!</f>
        <v>#REF!</v>
      </c>
      <c r="E32" s="634">
        <f>provm.!B90</f>
        <v>179441.06999999998</v>
      </c>
      <c r="F32" s="688" t="e">
        <f t="shared" si="0"/>
        <v>#REF!</v>
      </c>
      <c r="G32" s="103">
        <f>provm2!F31</f>
        <v>-2.8967635505960931E-4</v>
      </c>
      <c r="H32" s="7" t="e">
        <f t="shared" si="1"/>
        <v>#REF!</v>
      </c>
      <c r="I32" s="52"/>
      <c r="J32" s="7"/>
    </row>
    <row r="33" spans="1:10">
      <c r="A33" s="632" t="s">
        <v>121</v>
      </c>
      <c r="B33" s="476" t="e">
        <f>#REF!</f>
        <v>#REF!</v>
      </c>
      <c r="C33" s="476" t="e">
        <f>#REF!</f>
        <v>#REF!</v>
      </c>
      <c r="D33" s="476" t="e">
        <f>#REF!</f>
        <v>#REF!</v>
      </c>
      <c r="E33" s="634">
        <f>provm.!B91</f>
        <v>39542.259999999995</v>
      </c>
      <c r="F33" s="688" t="e">
        <f t="shared" si="0"/>
        <v>#REF!</v>
      </c>
      <c r="G33" s="103">
        <f>provm2!F32</f>
        <v>-1.0083000756536675E-2</v>
      </c>
      <c r="H33" s="7" t="e">
        <f t="shared" si="1"/>
        <v>#REF!</v>
      </c>
      <c r="I33" s="52"/>
      <c r="J33" s="7"/>
    </row>
    <row r="34" spans="1:10">
      <c r="A34" s="635" t="s">
        <v>185</v>
      </c>
      <c r="B34" s="636" t="e">
        <f>#REF!</f>
        <v>#REF!</v>
      </c>
      <c r="C34" s="636" t="e">
        <f>#REF!</f>
        <v>#REF!</v>
      </c>
      <c r="D34" s="636" t="e">
        <f>#REF!</f>
        <v>#REF!</v>
      </c>
      <c r="E34" s="637">
        <f>provm.!B92</f>
        <v>714332.85000000009</v>
      </c>
      <c r="F34" s="689" t="e">
        <f t="shared" si="0"/>
        <v>#REF!</v>
      </c>
      <c r="G34" s="103">
        <f>provm2!F33</f>
        <v>-4.83298611020333E-3</v>
      </c>
      <c r="H34" s="7" t="e">
        <f t="shared" si="1"/>
        <v>#REF!</v>
      </c>
      <c r="I34" s="54" t="e">
        <f>SUM(F25:F33)</f>
        <v>#REF!</v>
      </c>
      <c r="J34" s="7" t="e">
        <f>I34-F34</f>
        <v>#REF!</v>
      </c>
    </row>
    <row r="35" spans="1:10">
      <c r="A35" s="632" t="s">
        <v>105</v>
      </c>
      <c r="B35" s="476" t="e">
        <f>#REF!</f>
        <v>#REF!</v>
      </c>
      <c r="C35" s="476" t="e">
        <f>#REF!</f>
        <v>#REF!</v>
      </c>
      <c r="D35" s="476" t="e">
        <f>#REF!</f>
        <v>#REF!</v>
      </c>
      <c r="E35" s="634">
        <f>provm.!B93</f>
        <v>108478.89</v>
      </c>
      <c r="F35" s="688" t="e">
        <f t="shared" si="0"/>
        <v>#REF!</v>
      </c>
      <c r="G35" s="103">
        <f>provm2!F34</f>
        <v>6.3609835640501267E-3</v>
      </c>
      <c r="H35" s="7" t="e">
        <f t="shared" si="1"/>
        <v>#REF!</v>
      </c>
      <c r="I35" s="52"/>
      <c r="J35" s="7"/>
    </row>
    <row r="36" spans="1:10">
      <c r="A36" s="632" t="s">
        <v>106</v>
      </c>
      <c r="B36" s="476" t="e">
        <f>#REF!</f>
        <v>#REF!</v>
      </c>
      <c r="C36" s="476" t="e">
        <f>#REF!</f>
        <v>#REF!</v>
      </c>
      <c r="D36" s="476" t="e">
        <f>#REF!</f>
        <v>#REF!</v>
      </c>
      <c r="E36" s="634">
        <f>provm.!B94</f>
        <v>127406.84999999999</v>
      </c>
      <c r="F36" s="688" t="e">
        <f t="shared" si="0"/>
        <v>#REF!</v>
      </c>
      <c r="G36" s="103">
        <f>provm2!F35</f>
        <v>-2.3615081951481431E-2</v>
      </c>
      <c r="H36" s="7" t="e">
        <f t="shared" si="1"/>
        <v>#REF!</v>
      </c>
      <c r="I36" s="52"/>
      <c r="J36" s="7"/>
    </row>
    <row r="37" spans="1:10">
      <c r="A37" s="632" t="s">
        <v>107</v>
      </c>
      <c r="B37" s="476" t="e">
        <f>#REF!</f>
        <v>#REF!</v>
      </c>
      <c r="C37" s="476" t="e">
        <f>#REF!</f>
        <v>#REF!</v>
      </c>
      <c r="D37" s="476" t="e">
        <f>#REF!</f>
        <v>#REF!</v>
      </c>
      <c r="E37" s="634">
        <f>provm.!B95</f>
        <v>57058.209999999992</v>
      </c>
      <c r="F37" s="688" t="e">
        <f t="shared" si="0"/>
        <v>#REF!</v>
      </c>
      <c r="G37" s="103">
        <f>provm2!F36</f>
        <v>3.7262938458955119E-3</v>
      </c>
      <c r="H37" s="7" t="e">
        <f t="shared" si="1"/>
        <v>#REF!</v>
      </c>
      <c r="I37" s="52"/>
      <c r="J37" s="7"/>
    </row>
    <row r="38" spans="1:10">
      <c r="A38" s="632" t="s">
        <v>108</v>
      </c>
      <c r="B38" s="476" t="e">
        <f>#REF!</f>
        <v>#REF!</v>
      </c>
      <c r="C38" s="476" t="e">
        <f>#REF!</f>
        <v>#REF!</v>
      </c>
      <c r="D38" s="476" t="e">
        <f>#REF!</f>
        <v>#REF!</v>
      </c>
      <c r="E38" s="634">
        <f>provm.!B96</f>
        <v>75008.759999999995</v>
      </c>
      <c r="F38" s="688" t="e">
        <f t="shared" ref="F38:F68" si="2">SUM(B38:D38)</f>
        <v>#REF!</v>
      </c>
      <c r="G38" s="103">
        <f>provm2!F37</f>
        <v>-7.1099969284884601E-3</v>
      </c>
      <c r="H38" s="7" t="e">
        <f t="shared" si="1"/>
        <v>#REF!</v>
      </c>
      <c r="I38" s="52"/>
      <c r="J38" s="7"/>
    </row>
    <row r="39" spans="1:10">
      <c r="A39" s="632" t="s">
        <v>109</v>
      </c>
      <c r="B39" s="476" t="e">
        <f>#REF!</f>
        <v>#REF!</v>
      </c>
      <c r="C39" s="476" t="e">
        <f>#REF!</f>
        <v>#REF!</v>
      </c>
      <c r="D39" s="476" t="e">
        <f>#REF!</f>
        <v>#REF!</v>
      </c>
      <c r="E39" s="634">
        <f>provm.!B97</f>
        <v>177938.18</v>
      </c>
      <c r="F39" s="688" t="e">
        <f t="shared" si="2"/>
        <v>#REF!</v>
      </c>
      <c r="G39" s="103">
        <f>provm2!F38</f>
        <v>-3.3448578173803645E-3</v>
      </c>
      <c r="H39" s="7" t="e">
        <f t="shared" si="1"/>
        <v>#REF!</v>
      </c>
      <c r="I39" s="52"/>
      <c r="J39" s="7"/>
    </row>
    <row r="40" spans="1:10">
      <c r="A40" s="635" t="s">
        <v>153</v>
      </c>
      <c r="B40" s="636" t="e">
        <f>#REF!</f>
        <v>#REF!</v>
      </c>
      <c r="C40" s="636" t="e">
        <f>#REF!</f>
        <v>#REF!</v>
      </c>
      <c r="D40" s="636" t="e">
        <f>#REF!</f>
        <v>#REF!</v>
      </c>
      <c r="E40" s="637">
        <f>provm.!B98</f>
        <v>545890.95000000007</v>
      </c>
      <c r="F40" s="689" t="e">
        <f t="shared" si="2"/>
        <v>#REF!</v>
      </c>
      <c r="G40" s="103">
        <f>provm2!F39</f>
        <v>-5.9993526533432817E-3</v>
      </c>
      <c r="H40" s="7" t="e">
        <f t="shared" si="1"/>
        <v>#REF!</v>
      </c>
      <c r="I40" s="54" t="e">
        <f>SUM(F35:F39)</f>
        <v>#REF!</v>
      </c>
      <c r="J40" s="7" t="e">
        <f>I40-F40</f>
        <v>#REF!</v>
      </c>
    </row>
    <row r="41" spans="1:10">
      <c r="A41" s="632" t="s">
        <v>85</v>
      </c>
      <c r="B41" s="476" t="e">
        <f>#REF!</f>
        <v>#REF!</v>
      </c>
      <c r="C41" s="476" t="e">
        <f>#REF!</f>
        <v>#REF!</v>
      </c>
      <c r="D41" s="476" t="e">
        <f>#REF!</f>
        <v>#REF!</v>
      </c>
      <c r="E41" s="634">
        <f>provm.!B99</f>
        <v>2199999.58</v>
      </c>
      <c r="F41" s="688" t="e">
        <f t="shared" si="2"/>
        <v>#REF!</v>
      </c>
      <c r="G41" s="103">
        <f>provm2!F40</f>
        <v>-3.0260322660189409E-3</v>
      </c>
      <c r="H41" s="7" t="e">
        <f t="shared" si="1"/>
        <v>#REF!</v>
      </c>
      <c r="I41" s="52"/>
      <c r="J41" s="7"/>
    </row>
    <row r="42" spans="1:10">
      <c r="A42" s="632" t="s">
        <v>86</v>
      </c>
      <c r="B42" s="476" t="e">
        <f>#REF!</f>
        <v>#REF!</v>
      </c>
      <c r="C42" s="476" t="e">
        <f>#REF!</f>
        <v>#REF!</v>
      </c>
      <c r="D42" s="476" t="e">
        <f>#REF!</f>
        <v>#REF!</v>
      </c>
      <c r="E42" s="634">
        <f>provm.!B100</f>
        <v>254476.62999999998</v>
      </c>
      <c r="F42" s="688" t="e">
        <f t="shared" si="2"/>
        <v>#REF!</v>
      </c>
      <c r="G42" s="103">
        <f>provm2!F41</f>
        <v>-5.5953977461232762E-3</v>
      </c>
      <c r="H42" s="7" t="e">
        <f t="shared" si="1"/>
        <v>#REF!</v>
      </c>
      <c r="I42" s="52"/>
      <c r="J42" s="7"/>
    </row>
    <row r="43" spans="1:10">
      <c r="A43" s="632" t="s">
        <v>87</v>
      </c>
      <c r="B43" s="476" t="e">
        <f>#REF!</f>
        <v>#REF!</v>
      </c>
      <c r="C43" s="476" t="e">
        <f>#REF!</f>
        <v>#REF!</v>
      </c>
      <c r="D43" s="476" t="e">
        <f>#REF!</f>
        <v>#REF!</v>
      </c>
      <c r="E43" s="634">
        <f>provm.!B101</f>
        <v>147839.07</v>
      </c>
      <c r="F43" s="688" t="e">
        <f t="shared" si="2"/>
        <v>#REF!</v>
      </c>
      <c r="G43" s="103">
        <f>provm2!F42</f>
        <v>-5.0468682625870454E-4</v>
      </c>
      <c r="H43" s="7" t="e">
        <f t="shared" si="1"/>
        <v>#REF!</v>
      </c>
      <c r="I43" s="52"/>
      <c r="J43" s="7"/>
    </row>
    <row r="44" spans="1:10">
      <c r="A44" s="632" t="s">
        <v>88</v>
      </c>
      <c r="B44" s="476" t="e">
        <f>#REF!</f>
        <v>#REF!</v>
      </c>
      <c r="C44" s="476" t="e">
        <f>#REF!</f>
        <v>#REF!</v>
      </c>
      <c r="D44" s="476" t="e">
        <f>#REF!</f>
        <v>#REF!</v>
      </c>
      <c r="E44" s="634">
        <f>provm.!B102</f>
        <v>244325.76000000001</v>
      </c>
      <c r="F44" s="688" t="e">
        <f t="shared" si="2"/>
        <v>#REF!</v>
      </c>
      <c r="G44" s="103">
        <f>provm2!F43</f>
        <v>-3.2063883931710002E-3</v>
      </c>
      <c r="H44" s="7" t="e">
        <f t="shared" si="1"/>
        <v>#REF!</v>
      </c>
      <c r="I44" s="52"/>
      <c r="J44" s="7"/>
    </row>
    <row r="45" spans="1:10">
      <c r="A45" s="635" t="s">
        <v>20</v>
      </c>
      <c r="B45" s="636" t="e">
        <f>#REF!</f>
        <v>#REF!</v>
      </c>
      <c r="C45" s="636" t="e">
        <f>#REF!</f>
        <v>#REF!</v>
      </c>
      <c r="D45" s="636" t="e">
        <f>#REF!</f>
        <v>#REF!</v>
      </c>
      <c r="E45" s="637">
        <f>provm.!B103</f>
        <v>2846641.07</v>
      </c>
      <c r="F45" s="689" t="e">
        <f t="shared" si="2"/>
        <v>#REF!</v>
      </c>
      <c r="G45" s="103">
        <f>provm2!F44</f>
        <v>-3.1428884028018578E-3</v>
      </c>
      <c r="H45" s="7" t="e">
        <f t="shared" si="1"/>
        <v>#REF!</v>
      </c>
      <c r="I45" s="54" t="e">
        <f>SUM(F41:F44)</f>
        <v>#REF!</v>
      </c>
      <c r="J45" s="7" t="e">
        <f>I45-F45</f>
        <v>#REF!</v>
      </c>
    </row>
    <row r="46" spans="1:10">
      <c r="A46" s="632" t="s">
        <v>99</v>
      </c>
      <c r="B46" s="476" t="e">
        <f>#REF!</f>
        <v>#REF!</v>
      </c>
      <c r="C46" s="476" t="e">
        <f>#REF!</f>
        <v>#REF!</v>
      </c>
      <c r="D46" s="476" t="e">
        <f>#REF!</f>
        <v>#REF!</v>
      </c>
      <c r="E46" s="634">
        <f>provm.!B104</f>
        <v>513538.56999999995</v>
      </c>
      <c r="F46" s="688" t="e">
        <f t="shared" si="2"/>
        <v>#REF!</v>
      </c>
      <c r="G46" s="103">
        <f>provm2!F45</f>
        <v>-4.0968670017133002E-3</v>
      </c>
      <c r="H46" s="7" t="e">
        <f t="shared" si="1"/>
        <v>#REF!</v>
      </c>
      <c r="I46" s="52"/>
      <c r="J46" s="7"/>
    </row>
    <row r="47" spans="1:10">
      <c r="A47" s="632" t="s">
        <v>100</v>
      </c>
      <c r="B47" s="476" t="e">
        <f>#REF!</f>
        <v>#REF!</v>
      </c>
      <c r="C47" s="476" t="e">
        <f>#REF!</f>
        <v>#REF!</v>
      </c>
      <c r="D47" s="476" t="e">
        <f>#REF!</f>
        <v>#REF!</v>
      </c>
      <c r="E47" s="634">
        <f>provm.!B105</f>
        <v>190397.94</v>
      </c>
      <c r="F47" s="688" t="e">
        <f t="shared" si="2"/>
        <v>#REF!</v>
      </c>
      <c r="G47" s="103">
        <f>provm2!F46</f>
        <v>-1.4583782409474111E-3</v>
      </c>
      <c r="H47" s="7" t="e">
        <f t="shared" si="1"/>
        <v>#REF!</v>
      </c>
      <c r="I47" s="52"/>
      <c r="J47" s="7"/>
    </row>
    <row r="48" spans="1:10">
      <c r="A48" s="632" t="s">
        <v>101</v>
      </c>
      <c r="B48" s="476" t="e">
        <f>#REF!</f>
        <v>#REF!</v>
      </c>
      <c r="C48" s="476" t="e">
        <f>#REF!</f>
        <v>#REF!</v>
      </c>
      <c r="D48" s="476" t="e">
        <f>#REF!</f>
        <v>#REF!</v>
      </c>
      <c r="E48" s="634">
        <f>provm.!B106</f>
        <v>835488.07000000007</v>
      </c>
      <c r="F48" s="688" t="e">
        <f t="shared" si="2"/>
        <v>#REF!</v>
      </c>
      <c r="G48" s="103">
        <f>provm2!F47</f>
        <v>8.4792495313041893E-3</v>
      </c>
      <c r="H48" s="7" t="e">
        <f t="shared" si="1"/>
        <v>#REF!</v>
      </c>
      <c r="I48" s="52"/>
      <c r="J48" s="7"/>
    </row>
    <row r="49" spans="1:10">
      <c r="A49" s="635" t="s">
        <v>21</v>
      </c>
      <c r="B49" s="636" t="e">
        <f>#REF!</f>
        <v>#REF!</v>
      </c>
      <c r="C49" s="636" t="e">
        <f>#REF!</f>
        <v>#REF!</v>
      </c>
      <c r="D49" s="636" t="e">
        <f>#REF!</f>
        <v>#REF!</v>
      </c>
      <c r="E49" s="637">
        <f>provm.!B107</f>
        <v>1539424.6300000001</v>
      </c>
      <c r="F49" s="689" t="e">
        <f t="shared" si="2"/>
        <v>#REF!</v>
      </c>
      <c r="G49" s="103">
        <f>provm2!F48</f>
        <v>2.9267428133896711E-3</v>
      </c>
      <c r="H49" s="7" t="e">
        <f t="shared" si="1"/>
        <v>#REF!</v>
      </c>
      <c r="I49" s="54" t="e">
        <f>SUM(F46:F48)</f>
        <v>#REF!</v>
      </c>
      <c r="J49" s="7" t="e">
        <f>I49-F49</f>
        <v>#REF!</v>
      </c>
    </row>
    <row r="50" spans="1:10">
      <c r="A50" s="632" t="s">
        <v>112</v>
      </c>
      <c r="B50" s="476" t="e">
        <f>#REF!</f>
        <v>#REF!</v>
      </c>
      <c r="C50" s="476" t="e">
        <f>#REF!</f>
        <v>#REF!</v>
      </c>
      <c r="D50" s="476" t="e">
        <f>#REF!</f>
        <v>#REF!</v>
      </c>
      <c r="E50" s="634">
        <f>provm.!B108</f>
        <v>193938.98</v>
      </c>
      <c r="F50" s="688" t="e">
        <f t="shared" si="2"/>
        <v>#REF!</v>
      </c>
      <c r="G50" s="103">
        <f>provm2!F49</f>
        <v>-1.9728599716615558E-2</v>
      </c>
      <c r="H50" s="7" t="e">
        <f t="shared" si="1"/>
        <v>#REF!</v>
      </c>
      <c r="I50" s="52"/>
      <c r="J50" s="7"/>
    </row>
    <row r="51" spans="1:10">
      <c r="A51" s="632" t="s">
        <v>113</v>
      </c>
      <c r="B51" s="476" t="e">
        <f>#REF!</f>
        <v>#REF!</v>
      </c>
      <c r="C51" s="476" t="e">
        <f>#REF!</f>
        <v>#REF!</v>
      </c>
      <c r="D51" s="476" t="e">
        <f>#REF!</f>
        <v>#REF!</v>
      </c>
      <c r="E51" s="634">
        <f>provm.!B109</f>
        <v>109128.71</v>
      </c>
      <c r="F51" s="688" t="e">
        <f t="shared" si="2"/>
        <v>#REF!</v>
      </c>
      <c r="G51" s="103">
        <f>provm2!F50</f>
        <v>-1.7070694235300055E-2</v>
      </c>
      <c r="H51" s="7" t="e">
        <f t="shared" si="1"/>
        <v>#REF!</v>
      </c>
      <c r="I51" s="52"/>
      <c r="J51" s="7"/>
    </row>
    <row r="52" spans="1:10">
      <c r="A52" s="635" t="s">
        <v>22</v>
      </c>
      <c r="B52" s="636" t="e">
        <f>#REF!</f>
        <v>#REF!</v>
      </c>
      <c r="C52" s="636" t="e">
        <f>#REF!</f>
        <v>#REF!</v>
      </c>
      <c r="D52" s="636" t="e">
        <f>#REF!</f>
        <v>#REF!</v>
      </c>
      <c r="E52" s="637">
        <f>provm.!B110</f>
        <v>303067.72000000003</v>
      </c>
      <c r="F52" s="689" t="e">
        <f t="shared" si="2"/>
        <v>#REF!</v>
      </c>
      <c r="G52" s="103">
        <f>provm2!F51</f>
        <v>-1.8757204898557367E-2</v>
      </c>
      <c r="H52" s="7" t="e">
        <f t="shared" si="1"/>
        <v>#REF!</v>
      </c>
      <c r="I52" s="54" t="e">
        <f>SUM(F50:F51)</f>
        <v>#REF!</v>
      </c>
      <c r="J52" s="7" t="e">
        <f>I52-F52</f>
        <v>#REF!</v>
      </c>
    </row>
    <row r="53" spans="1:10">
      <c r="A53" s="632" t="s">
        <v>144</v>
      </c>
      <c r="B53" s="476" t="e">
        <f>#REF!</f>
        <v>#REF!</v>
      </c>
      <c r="C53" s="476" t="e">
        <f>#REF!</f>
        <v>#REF!</v>
      </c>
      <c r="D53" s="476" t="e">
        <f>#REF!</f>
        <v>#REF!</v>
      </c>
      <c r="E53" s="634">
        <f>provm.!B111</f>
        <v>340404.70999999996</v>
      </c>
      <c r="F53" s="688" t="e">
        <f t="shared" si="2"/>
        <v>#REF!</v>
      </c>
      <c r="G53" s="103">
        <f>provm2!F52</f>
        <v>-1.9957581019480752E-3</v>
      </c>
      <c r="H53" s="7" t="e">
        <f t="shared" si="1"/>
        <v>#REF!</v>
      </c>
      <c r="I53" s="52"/>
      <c r="J53" s="7"/>
    </row>
    <row r="54" spans="1:10">
      <c r="A54" s="632" t="s">
        <v>89</v>
      </c>
      <c r="B54" s="476" t="e">
        <f>#REF!</f>
        <v>#REF!</v>
      </c>
      <c r="C54" s="476" t="e">
        <f>#REF!</f>
        <v>#REF!</v>
      </c>
      <c r="D54" s="476" t="e">
        <f>#REF!</f>
        <v>#REF!</v>
      </c>
      <c r="E54" s="634">
        <f>provm.!B112</f>
        <v>85677.49</v>
      </c>
      <c r="F54" s="688" t="e">
        <f t="shared" si="2"/>
        <v>#REF!</v>
      </c>
      <c r="G54" s="103">
        <f>provm2!F53</f>
        <v>-6.4972162615001272E-3</v>
      </c>
      <c r="H54" s="7" t="e">
        <f t="shared" si="1"/>
        <v>#REF!</v>
      </c>
      <c r="I54" s="52"/>
      <c r="J54" s="7"/>
    </row>
    <row r="55" spans="1:10">
      <c r="A55" s="632" t="s">
        <v>143</v>
      </c>
      <c r="B55" s="476" t="e">
        <f>#REF!</f>
        <v>#REF!</v>
      </c>
      <c r="C55" s="476" t="e">
        <f>#REF!</f>
        <v>#REF!</v>
      </c>
      <c r="D55" s="476" t="e">
        <f>#REF!</f>
        <v>#REF!</v>
      </c>
      <c r="E55" s="634">
        <f>provm.!B113</f>
        <v>77909.349999999991</v>
      </c>
      <c r="F55" s="688" t="e">
        <f t="shared" si="2"/>
        <v>#REF!</v>
      </c>
      <c r="G55" s="103">
        <f>provm2!F54</f>
        <v>-2.4796264807938062E-3</v>
      </c>
      <c r="H55" s="7" t="e">
        <f t="shared" si="1"/>
        <v>#REF!</v>
      </c>
      <c r="I55" s="52"/>
      <c r="J55" s="7"/>
    </row>
    <row r="56" spans="1:10">
      <c r="A56" s="632" t="s">
        <v>90</v>
      </c>
      <c r="B56" s="476" t="e">
        <f>#REF!</f>
        <v>#REF!</v>
      </c>
      <c r="C56" s="476" t="e">
        <f>#REF!</f>
        <v>#REF!</v>
      </c>
      <c r="D56" s="476" t="e">
        <f>#REF!</f>
        <v>#REF!</v>
      </c>
      <c r="E56" s="634">
        <f>provm.!B114</f>
        <v>269894.35000000003</v>
      </c>
      <c r="F56" s="688" t="e">
        <f t="shared" si="2"/>
        <v>#REF!</v>
      </c>
      <c r="G56" s="103">
        <f>provm2!F55</f>
        <v>3.4768895444425851E-4</v>
      </c>
      <c r="H56" s="7" t="e">
        <f t="shared" si="1"/>
        <v>#REF!</v>
      </c>
      <c r="I56" s="52"/>
      <c r="J56" s="7"/>
    </row>
    <row r="57" spans="1:10">
      <c r="A57" s="635" t="s">
        <v>23</v>
      </c>
      <c r="B57" s="636" t="e">
        <f>#REF!</f>
        <v>#REF!</v>
      </c>
      <c r="C57" s="636" t="e">
        <f>#REF!</f>
        <v>#REF!</v>
      </c>
      <c r="D57" s="636" t="e">
        <f>#REF!</f>
        <v>#REF!</v>
      </c>
      <c r="E57" s="637">
        <f>provm.!B115</f>
        <v>773885.94000000006</v>
      </c>
      <c r="F57" s="689" t="e">
        <f t="shared" si="2"/>
        <v>#REF!</v>
      </c>
      <c r="G57" s="103">
        <f>provm2!F56</f>
        <v>-1.7735127455454913E-3</v>
      </c>
      <c r="H57" s="7" t="e">
        <f t="shared" si="1"/>
        <v>#REF!</v>
      </c>
      <c r="I57" s="54" t="e">
        <f>SUM(F53:F56)</f>
        <v>#REF!</v>
      </c>
      <c r="J57" s="7" t="e">
        <f>I57-F57</f>
        <v>#REF!</v>
      </c>
    </row>
    <row r="58" spans="1:10">
      <c r="A58" s="635" t="s">
        <v>189</v>
      </c>
      <c r="B58" s="636" t="e">
        <f>#REF!</f>
        <v>#REF!</v>
      </c>
      <c r="C58" s="636" t="e">
        <f>#REF!</f>
        <v>#REF!</v>
      </c>
      <c r="D58" s="636" t="e">
        <f>#REF!</f>
        <v>#REF!</v>
      </c>
      <c r="E58" s="637">
        <f>provm.!B116</f>
        <v>2819223.71</v>
      </c>
      <c r="F58" s="689" t="e">
        <f t="shared" si="2"/>
        <v>#REF!</v>
      </c>
      <c r="G58" s="103">
        <f>provm2!F57</f>
        <v>5.5363772027818836E-3</v>
      </c>
      <c r="H58" s="7" t="e">
        <f t="shared" si="1"/>
        <v>#REF!</v>
      </c>
      <c r="I58" s="54"/>
      <c r="J58" s="7"/>
    </row>
    <row r="59" spans="1:10">
      <c r="A59" s="635" t="s">
        <v>206</v>
      </c>
      <c r="B59" s="636" t="e">
        <f>#REF!</f>
        <v>#REF!</v>
      </c>
      <c r="C59" s="636" t="e">
        <f>#REF!</f>
        <v>#REF!</v>
      </c>
      <c r="D59" s="636" t="e">
        <f>#REF!</f>
        <v>#REF!</v>
      </c>
      <c r="E59" s="637">
        <f>provm.!B117</f>
        <v>489485.58</v>
      </c>
      <c r="F59" s="689" t="e">
        <f t="shared" si="2"/>
        <v>#REF!</v>
      </c>
      <c r="G59" s="103">
        <f>provm2!F58</f>
        <v>1.050322439065865E-2</v>
      </c>
      <c r="H59" s="7" t="e">
        <f t="shared" si="1"/>
        <v>#REF!</v>
      </c>
      <c r="I59" s="54"/>
      <c r="J59" s="7"/>
    </row>
    <row r="60" spans="1:10">
      <c r="A60" s="635" t="s">
        <v>24</v>
      </c>
      <c r="B60" s="636" t="e">
        <f>#REF!</f>
        <v>#REF!</v>
      </c>
      <c r="C60" s="636" t="e">
        <f>#REF!</f>
        <v>#REF!</v>
      </c>
      <c r="D60" s="636" t="e">
        <f>#REF!</f>
        <v>#REF!</v>
      </c>
      <c r="E60" s="637">
        <f>provm.!B118</f>
        <v>239884.02999999997</v>
      </c>
      <c r="F60" s="689" t="e">
        <f t="shared" si="2"/>
        <v>#REF!</v>
      </c>
      <c r="G60" s="103">
        <f>provm2!F59</f>
        <v>1.2034954149255039E-2</v>
      </c>
      <c r="H60" s="7" t="e">
        <f t="shared" si="1"/>
        <v>#REF!</v>
      </c>
      <c r="I60" s="54"/>
      <c r="J60" s="7"/>
    </row>
    <row r="61" spans="1:10">
      <c r="A61" s="632" t="s">
        <v>178</v>
      </c>
      <c r="B61" s="476" t="e">
        <f>#REF!</f>
        <v>#REF!</v>
      </c>
      <c r="C61" s="476" t="e">
        <f>#REF!</f>
        <v>#REF!</v>
      </c>
      <c r="D61" s="476" t="e">
        <f>#REF!</f>
        <v>#REF!</v>
      </c>
      <c r="E61" s="634">
        <f>provm.!B119</f>
        <v>138032.99</v>
      </c>
      <c r="F61" s="688" t="e">
        <f t="shared" si="2"/>
        <v>#REF!</v>
      </c>
      <c r="G61" s="103">
        <f>provm2!F60</f>
        <v>1.6794087581246675E-3</v>
      </c>
      <c r="H61" s="7" t="e">
        <f t="shared" si="1"/>
        <v>#REF!</v>
      </c>
      <c r="I61" s="52"/>
      <c r="J61" s="7"/>
    </row>
    <row r="62" spans="1:10">
      <c r="A62" s="632" t="s">
        <v>184</v>
      </c>
      <c r="B62" s="476" t="e">
        <f>#REF!</f>
        <v>#REF!</v>
      </c>
      <c r="C62" s="476" t="e">
        <f>#REF!</f>
        <v>#REF!</v>
      </c>
      <c r="D62" s="476" t="e">
        <f>#REF!</f>
        <v>#REF!</v>
      </c>
      <c r="E62" s="634">
        <f>provm.!B120</f>
        <v>257223.90000000002</v>
      </c>
      <c r="F62" s="688" t="e">
        <f t="shared" si="2"/>
        <v>#REF!</v>
      </c>
      <c r="G62" s="103">
        <f>provm2!F61</f>
        <v>9.4319567615983591E-3</v>
      </c>
      <c r="H62" s="7" t="e">
        <f t="shared" si="1"/>
        <v>#REF!</v>
      </c>
      <c r="I62" s="52"/>
      <c r="J62" s="7"/>
    </row>
    <row r="63" spans="1:10">
      <c r="A63" s="632" t="s">
        <v>179</v>
      </c>
      <c r="B63" s="476" t="e">
        <f>#REF!</f>
        <v>#REF!</v>
      </c>
      <c r="C63" s="476" t="e">
        <f>#REF!</f>
        <v>#REF!</v>
      </c>
      <c r="D63" s="476" t="e">
        <f>#REF!</f>
        <v>#REF!</v>
      </c>
      <c r="E63" s="634">
        <f>provm.!B121</f>
        <v>398109.71</v>
      </c>
      <c r="F63" s="688" t="e">
        <f t="shared" si="2"/>
        <v>#REF!</v>
      </c>
      <c r="G63" s="103">
        <f>provm2!F62</f>
        <v>7.9383377219326423E-3</v>
      </c>
      <c r="H63" s="7" t="e">
        <f t="shared" si="1"/>
        <v>#REF!</v>
      </c>
      <c r="I63" s="52"/>
      <c r="J63" s="7"/>
    </row>
    <row r="64" spans="1:10">
      <c r="A64" s="635" t="s">
        <v>52</v>
      </c>
      <c r="B64" s="636" t="e">
        <f>#REF!</f>
        <v>#REF!</v>
      </c>
      <c r="C64" s="636" t="e">
        <f>#REF!</f>
        <v>#REF!</v>
      </c>
      <c r="D64" s="636" t="e">
        <f>#REF!</f>
        <v>#REF!</v>
      </c>
      <c r="E64" s="637">
        <f>provm.!B122</f>
        <v>793366.63</v>
      </c>
      <c r="F64" s="689" t="e">
        <f t="shared" si="2"/>
        <v>#REF!</v>
      </c>
      <c r="G64" s="103">
        <f>provm2!F63</f>
        <v>7.4075157317243789E-3</v>
      </c>
      <c r="H64" s="7" t="e">
        <f t="shared" si="1"/>
        <v>#REF!</v>
      </c>
      <c r="I64" s="54">
        <f>SUM(E61:E63)</f>
        <v>793366.60000000009</v>
      </c>
      <c r="J64" s="7" t="e">
        <f>I64-F64</f>
        <v>#REF!</v>
      </c>
    </row>
    <row r="65" spans="1:10">
      <c r="A65" s="635" t="s">
        <v>25</v>
      </c>
      <c r="B65" s="636" t="e">
        <f>#REF!</f>
        <v>#REF!</v>
      </c>
      <c r="C65" s="636" t="e">
        <f>#REF!</f>
        <v>#REF!</v>
      </c>
      <c r="D65" s="636" t="e">
        <f>#REF!</f>
        <v>#REF!</v>
      </c>
      <c r="E65" s="637">
        <f>provm.!B123</f>
        <v>102735.90000000001</v>
      </c>
      <c r="F65" s="689" t="e">
        <f t="shared" si="2"/>
        <v>#REF!</v>
      </c>
      <c r="G65" s="103">
        <f>provm2!F64</f>
        <v>-2.9914454919450773E-3</v>
      </c>
      <c r="H65" s="7" t="e">
        <f t="shared" si="1"/>
        <v>#REF!</v>
      </c>
      <c r="I65" s="54"/>
      <c r="J65" s="7"/>
    </row>
    <row r="66" spans="1:10">
      <c r="A66" s="632" t="s">
        <v>26</v>
      </c>
      <c r="B66" s="476" t="e">
        <f>#REF!</f>
        <v>#REF!</v>
      </c>
      <c r="C66" s="476" t="e">
        <f>#REF!</f>
        <v>#REF!</v>
      </c>
      <c r="D66" s="476" t="e">
        <f>#REF!</f>
        <v>#REF!</v>
      </c>
      <c r="E66" s="634">
        <f>provm.!B124</f>
        <v>19419.670000000002</v>
      </c>
      <c r="F66" s="688" t="e">
        <f t="shared" si="2"/>
        <v>#REF!</v>
      </c>
      <c r="G66" s="103">
        <f>provm2!F65</f>
        <v>-2.8051864795839432E-3</v>
      </c>
      <c r="H66" s="7" t="e">
        <f t="shared" si="1"/>
        <v>#REF!</v>
      </c>
      <c r="I66" s="52"/>
      <c r="J66" s="7"/>
    </row>
    <row r="67" spans="1:10">
      <c r="A67" s="632" t="s">
        <v>27</v>
      </c>
      <c r="B67" s="476" t="e">
        <f>#REF!</f>
        <v>#REF!</v>
      </c>
      <c r="C67" s="476" t="e">
        <f>#REF!</f>
        <v>#REF!</v>
      </c>
      <c r="D67" s="476" t="e">
        <f>#REF!</f>
        <v>#REF!</v>
      </c>
      <c r="E67" s="634">
        <f>provm.!B125</f>
        <v>19567.570000000003</v>
      </c>
      <c r="F67" s="688" t="e">
        <f t="shared" si="2"/>
        <v>#REF!</v>
      </c>
      <c r="G67" s="103">
        <f>provm2!F66</f>
        <v>-8.3342139029367601E-3</v>
      </c>
      <c r="H67" s="7" t="e">
        <f t="shared" si="1"/>
        <v>#REF!</v>
      </c>
      <c r="I67" s="52"/>
      <c r="J67" s="7"/>
    </row>
    <row r="68" spans="1:10" ht="15.6" customHeight="1">
      <c r="A68" s="641" t="s">
        <v>12</v>
      </c>
      <c r="B68" s="642" t="e">
        <f>#REF!</f>
        <v>#REF!</v>
      </c>
      <c r="C68" s="642" t="e">
        <f>#REF!</f>
        <v>#REF!</v>
      </c>
      <c r="D68" s="642" t="e">
        <f>#REF!</f>
        <v>#REF!</v>
      </c>
      <c r="E68" s="691">
        <f>provm.!B126</f>
        <v>15690349.529999999</v>
      </c>
      <c r="F68" s="692" t="e">
        <f t="shared" si="2"/>
        <v>#REF!</v>
      </c>
      <c r="G68" s="103">
        <f>provm2!F67</f>
        <v>-1.9332893511652127E-3</v>
      </c>
      <c r="H68" s="7" t="e">
        <f t="shared" si="1"/>
        <v>#REF!</v>
      </c>
      <c r="I68" s="55"/>
      <c r="J68" s="7"/>
    </row>
    <row r="69" spans="1:10" ht="30.95" customHeight="1">
      <c r="A69" s="1113"/>
      <c r="B69" s="1113"/>
      <c r="C69" s="1113"/>
      <c r="D69" s="1113"/>
      <c r="E69" s="1113"/>
      <c r="F69" s="693"/>
      <c r="G69" s="104"/>
      <c r="I69" s="49"/>
    </row>
    <row r="70" spans="1:10">
      <c r="A70" s="644" t="s">
        <v>12</v>
      </c>
      <c r="B70" s="644" t="e">
        <f>(B67+B66+B65+B64+B60+B59+B58+B57+B52+B49+B45+B40+B34+B24+B23+B20+B19+B18+B14)-B68</f>
        <v>#REF!</v>
      </c>
      <c r="C70" s="644" t="e">
        <f>(C67+C66+C65+C64+C60+C59+C58+C57+C52+C49+C45+C40+C34+C24+C23+C20+C19+C18+C14)-C68</f>
        <v>#REF!</v>
      </c>
      <c r="D70" s="644" t="e">
        <f>(D67+D66+D65+D64+D60+D59+D58+D57+D52+D49+D45+D40+D34+D24+D23+D20+D19+D18+D14)-D68</f>
        <v>#REF!</v>
      </c>
      <c r="E70" s="644">
        <f>(E67+E66+E65+E64+E60+E59+E58+E57+E52+E49+E45+E40+E34+E24+E23+E20+E19+E18+E14)-E68</f>
        <v>-0.22000000067055225</v>
      </c>
      <c r="F70" s="644" t="e">
        <f>(F67+F66+F65+F64+F60+F59+F58+F57+F52+F49+F45+F40+F34+F24+F23+F20+F19+F18+F14)-F68</f>
        <v>#REF!</v>
      </c>
      <c r="G70" s="21"/>
      <c r="I70" s="48"/>
    </row>
    <row r="71" spans="1:10">
      <c r="B71" s="283" t="e">
        <f>'reg1 (2)'!B9-B68</f>
        <v>#REF!</v>
      </c>
      <c r="C71" s="283" t="e">
        <f>'reg1 (2)'!B10-C68</f>
        <v>#REF!</v>
      </c>
      <c r="D71" s="283" t="e">
        <f>'reg1 (2)'!B11-D68</f>
        <v>#REF!</v>
      </c>
      <c r="E71" s="283">
        <f>'reg1 (2)'!B8-E68</f>
        <v>1.5454582870006561E-2</v>
      </c>
    </row>
    <row r="72" spans="1:10" ht="18.600000000000001" customHeight="1">
      <c r="B72" s="749" t="s">
        <v>319</v>
      </c>
    </row>
    <row r="73" spans="1:10" ht="17.45" customHeight="1">
      <c r="B73" s="749" t="s">
        <v>318</v>
      </c>
    </row>
    <row r="83" spans="2:9">
      <c r="C83" s="283">
        <v>360048</v>
      </c>
      <c r="D83" s="283">
        <v>89475</v>
      </c>
      <c r="E83" s="283">
        <v>2365</v>
      </c>
      <c r="F83" s="694">
        <v>2160</v>
      </c>
      <c r="G83">
        <v>0</v>
      </c>
      <c r="H83" s="7">
        <v>9566</v>
      </c>
      <c r="I83" s="7"/>
    </row>
    <row r="85" spans="2:9">
      <c r="B85" s="283" t="e">
        <f>#REF!</f>
        <v>#REF!</v>
      </c>
    </row>
    <row r="86" spans="2:9">
      <c r="B86" s="283" t="e">
        <f>#REF!</f>
        <v>#REF!</v>
      </c>
    </row>
    <row r="87" spans="2:9">
      <c r="B87" s="283" t="e">
        <f>#REF!</f>
        <v>#REF!</v>
      </c>
    </row>
    <row r="89" spans="2:9">
      <c r="B89" s="283" t="e">
        <f>#REF!</f>
        <v>#REF!</v>
      </c>
    </row>
    <row r="91" spans="2:9">
      <c r="B91" s="283" t="e">
        <f>#REF!</f>
        <v>#REF!</v>
      </c>
    </row>
    <row r="92" spans="2:9">
      <c r="B92" s="283" t="e">
        <f>#REF!</f>
        <v>#REF!</v>
      </c>
    </row>
    <row r="93" spans="2:9">
      <c r="B93" s="283" t="e">
        <f>#REF!</f>
        <v>#REF!</v>
      </c>
    </row>
    <row r="94" spans="2:9">
      <c r="B94" s="283" t="e">
        <f>#REF!</f>
        <v>#REF!</v>
      </c>
    </row>
    <row r="186" spans="3:5">
      <c r="E186" s="283">
        <f>G169</f>
        <v>0</v>
      </c>
    </row>
    <row r="187" spans="3:5">
      <c r="E187" s="283">
        <f>extranjeros!I169</f>
        <v>2086399.8</v>
      </c>
    </row>
    <row r="190" spans="3:5">
      <c r="C190" s="283">
        <f>D169</f>
        <v>0</v>
      </c>
    </row>
    <row r="191" spans="3:5">
      <c r="C191" s="283">
        <f>F169</f>
        <v>0</v>
      </c>
    </row>
  </sheetData>
  <mergeCells count="6">
    <mergeCell ref="A69:E69"/>
    <mergeCell ref="A2:E2"/>
    <mergeCell ref="B4:B5"/>
    <mergeCell ref="C4:C5"/>
    <mergeCell ref="D4:D5"/>
    <mergeCell ref="E4:E5"/>
  </mergeCells>
  <printOptions horizontalCentered="1" verticalCentered="1"/>
  <pageMargins left="0" right="0" top="0.19685039370078741" bottom="0.59055118110236227" header="0" footer="0"/>
  <pageSetup paperSize="9" scale="92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fitToPage="1"/>
  </sheetPr>
  <dimension ref="A1:F67"/>
  <sheetViews>
    <sheetView topLeftCell="A8" zoomScaleNormal="100" workbookViewId="0">
      <selection activeCell="I40" sqref="I40"/>
    </sheetView>
  </sheetViews>
  <sheetFormatPr baseColWidth="10" defaultColWidth="11.5703125" defaultRowHeight="12.75"/>
  <cols>
    <col min="1" max="1" width="18.140625" style="283" customWidth="1"/>
    <col min="2" max="2" width="12.85546875" style="284" customWidth="1"/>
    <col min="3" max="3" width="16.42578125" style="284" customWidth="1"/>
    <col min="4" max="4" width="13.42578125" style="284" customWidth="1"/>
    <col min="5" max="5" width="19.42578125" style="284" customWidth="1"/>
    <col min="6" max="6" width="14.140625" style="284" customWidth="1"/>
  </cols>
  <sheetData>
    <row r="1" spans="1:6" ht="15" customHeight="1">
      <c r="A1" s="1114" t="str">
        <f>provm.!$A$60</f>
        <v>AFILIACIÓN POR PROVINCIAS Y CC.AA. MARZO 2020</v>
      </c>
      <c r="B1" s="1115"/>
      <c r="C1" s="1115"/>
      <c r="D1" s="1115"/>
      <c r="E1" s="1115"/>
      <c r="F1" s="1115"/>
    </row>
    <row r="2" spans="1:6" s="8" customFormat="1" ht="15.75" customHeight="1">
      <c r="A2" s="659" t="s">
        <v>314</v>
      </c>
      <c r="B2" s="660"/>
      <c r="C2" s="660"/>
      <c r="D2" s="660"/>
      <c r="E2" s="660"/>
      <c r="F2" s="660"/>
    </row>
    <row r="3" spans="1:6" ht="21.2" customHeight="1">
      <c r="A3" s="661"/>
      <c r="B3" s="1118" t="str">
        <f>'reg1 (2)'!$B$6</f>
        <v>MARZO
2020</v>
      </c>
      <c r="C3" s="1116" t="s">
        <v>270</v>
      </c>
      <c r="D3" s="1117"/>
      <c r="E3" s="1116" t="s">
        <v>269</v>
      </c>
      <c r="F3" s="1117"/>
    </row>
    <row r="4" spans="1:6" ht="17.45" customHeight="1">
      <c r="A4" s="662"/>
      <c r="B4" s="1119"/>
      <c r="C4" s="663" t="s">
        <v>11</v>
      </c>
      <c r="D4" s="664" t="s">
        <v>212</v>
      </c>
      <c r="E4" s="663" t="s">
        <v>11</v>
      </c>
      <c r="F4" s="664" t="s">
        <v>212</v>
      </c>
    </row>
    <row r="5" spans="1:6" ht="12.95" customHeight="1">
      <c r="A5" s="665" t="str">
        <f>provm.!A64</f>
        <v>Almería</v>
      </c>
      <c r="B5" s="666">
        <v>300071.53999999998</v>
      </c>
      <c r="C5" s="667">
        <v>-3203.9100000000326</v>
      </c>
      <c r="D5" s="668">
        <v>-1.0564356593980917E-2</v>
      </c>
      <c r="E5" s="667">
        <v>2506.2542857138324</v>
      </c>
      <c r="F5" s="668">
        <v>8.4225358468739131E-3</v>
      </c>
    </row>
    <row r="6" spans="1:6" ht="12.95" customHeight="1">
      <c r="A6" s="665" t="str">
        <f>provm.!A65</f>
        <v>Cádiz</v>
      </c>
      <c r="B6" s="666">
        <v>363445.18</v>
      </c>
      <c r="C6" s="667">
        <v>-10275.070000000065</v>
      </c>
      <c r="D6" s="668">
        <v>-2.7494014573735459E-2</v>
      </c>
      <c r="E6" s="667">
        <v>-5655.7723809528397</v>
      </c>
      <c r="F6" s="668">
        <v>-1.5323104273964216E-2</v>
      </c>
    </row>
    <row r="7" spans="1:6" ht="12.95" customHeight="1">
      <c r="A7" s="665" t="str">
        <f>provm.!A66</f>
        <v>Córdoba</v>
      </c>
      <c r="B7" s="666">
        <v>289986.77</v>
      </c>
      <c r="C7" s="667">
        <v>-8237.7800000000279</v>
      </c>
      <c r="D7" s="668">
        <v>-2.7622742661528088E-2</v>
      </c>
      <c r="E7" s="667">
        <v>-9927.8014285709942</v>
      </c>
      <c r="F7" s="668">
        <v>-3.3102097644946982E-2</v>
      </c>
    </row>
    <row r="8" spans="1:6" ht="12.95" customHeight="1">
      <c r="A8" s="665" t="str">
        <f>provm.!A67</f>
        <v>Granada</v>
      </c>
      <c r="B8" s="666">
        <v>330166.53999999998</v>
      </c>
      <c r="C8" s="667">
        <v>-8297.8099999999977</v>
      </c>
      <c r="D8" s="668">
        <v>-2.4516053167785601E-2</v>
      </c>
      <c r="E8" s="667">
        <v>-2916.4599999999045</v>
      </c>
      <c r="F8" s="668">
        <v>-8.7559557227474549E-3</v>
      </c>
    </row>
    <row r="9" spans="1:6" ht="12.95" customHeight="1">
      <c r="A9" s="665" t="str">
        <f>provm.!A68</f>
        <v>Huelva</v>
      </c>
      <c r="B9" s="666">
        <v>238887.45</v>
      </c>
      <c r="C9" s="667">
        <v>13367.45000000007</v>
      </c>
      <c r="D9" s="668">
        <v>5.9273900319262385E-2</v>
      </c>
      <c r="E9" s="667">
        <v>4704.4499999998079</v>
      </c>
      <c r="F9" s="668">
        <v>2.0088776725893043E-2</v>
      </c>
    </row>
    <row r="10" spans="1:6" ht="12.95" customHeight="1">
      <c r="A10" s="665" t="str">
        <f>provm.!A69</f>
        <v>Jaén</v>
      </c>
      <c r="B10" s="666">
        <v>226608.4</v>
      </c>
      <c r="C10" s="667">
        <v>-8578.0000000000291</v>
      </c>
      <c r="D10" s="668">
        <v>-3.6473197429783499E-2</v>
      </c>
      <c r="E10" s="667">
        <v>-6782.028571428149</v>
      </c>
      <c r="F10" s="668">
        <v>-2.9058726242291222E-2</v>
      </c>
    </row>
    <row r="11" spans="1:6" ht="12.95" customHeight="1">
      <c r="A11" s="665" t="str">
        <f>provm.!A70</f>
        <v>Málaga</v>
      </c>
      <c r="B11" s="666">
        <v>606663.54</v>
      </c>
      <c r="C11" s="667">
        <v>-12376.910000000033</v>
      </c>
      <c r="D11" s="668">
        <v>-1.9993701542443731E-2</v>
      </c>
      <c r="E11" s="667">
        <v>-4380.6980952384183</v>
      </c>
      <c r="F11" s="668">
        <v>-7.1691995802038999E-3</v>
      </c>
    </row>
    <row r="12" spans="1:6" ht="12.95" customHeight="1">
      <c r="A12" s="665" t="str">
        <f>provm.!A71</f>
        <v>Sevilla</v>
      </c>
      <c r="B12" s="666">
        <v>728888.09</v>
      </c>
      <c r="C12" s="667">
        <v>-16495.960000000079</v>
      </c>
      <c r="D12" s="668">
        <v>-2.2130819676112079E-2</v>
      </c>
      <c r="E12" s="667">
        <v>-5531.8623809528071</v>
      </c>
      <c r="F12" s="668">
        <v>-7.5322877095301832E-3</v>
      </c>
    </row>
    <row r="13" spans="1:6" ht="12.95" customHeight="1">
      <c r="A13" s="669" t="str">
        <f>provm.!A72</f>
        <v>ANDALUCÍA</v>
      </c>
      <c r="B13" s="670">
        <v>3084717.54</v>
      </c>
      <c r="C13" s="671">
        <v>-54097.959999999963</v>
      </c>
      <c r="D13" s="672">
        <v>-1.7235151285572514E-2</v>
      </c>
      <c r="E13" s="671">
        <v>-27983.888571429532</v>
      </c>
      <c r="F13" s="672">
        <v>-8.9902257616377712E-3</v>
      </c>
    </row>
    <row r="14" spans="1:6" ht="12.95" customHeight="1">
      <c r="A14" s="665" t="str">
        <f>provm.!A73</f>
        <v>Huesca</v>
      </c>
      <c r="B14" s="666">
        <v>96914.63</v>
      </c>
      <c r="C14" s="667">
        <v>-2042.7200000000012</v>
      </c>
      <c r="D14" s="668">
        <v>-2.0642428278445202E-2</v>
      </c>
      <c r="E14" s="667">
        <v>-38.512857142923167</v>
      </c>
      <c r="F14" s="668">
        <v>-3.9723165240423963E-4</v>
      </c>
    </row>
    <row r="15" spans="1:6" ht="12.95" customHeight="1">
      <c r="A15" s="665" t="str">
        <f>provm.!A74</f>
        <v>Teruel</v>
      </c>
      <c r="B15" s="666">
        <v>54509.59</v>
      </c>
      <c r="C15" s="667">
        <v>-108.40999999999622</v>
      </c>
      <c r="D15" s="668">
        <v>-1.9848767805484835E-3</v>
      </c>
      <c r="E15" s="667">
        <v>18.780476190528134</v>
      </c>
      <c r="F15" s="668">
        <v>3.4465401330341372E-4</v>
      </c>
    </row>
    <row r="16" spans="1:6" ht="12.95" customHeight="1">
      <c r="A16" s="665" t="str">
        <f>provm.!A75</f>
        <v>Zaragoza</v>
      </c>
      <c r="B16" s="666">
        <v>416450.68</v>
      </c>
      <c r="C16" s="667">
        <v>-5558.5200000000186</v>
      </c>
      <c r="D16" s="668">
        <v>-1.3171561188713432E-2</v>
      </c>
      <c r="E16" s="667">
        <v>-916.32000000023982</v>
      </c>
      <c r="F16" s="668">
        <v>-2.1954778408457276E-3</v>
      </c>
    </row>
    <row r="17" spans="1:6" ht="12.95" customHeight="1">
      <c r="A17" s="669" t="str">
        <f>provm.!A76</f>
        <v>ARAGÓN</v>
      </c>
      <c r="B17" s="670">
        <v>567874.9</v>
      </c>
      <c r="C17" s="671">
        <v>-7709.6500000000233</v>
      </c>
      <c r="D17" s="672">
        <v>-1.3394470021823923E-2</v>
      </c>
      <c r="E17" s="671">
        <v>-936.05238095263485</v>
      </c>
      <c r="F17" s="672">
        <v>-1.6456300235332399E-3</v>
      </c>
    </row>
    <row r="18" spans="1:6" ht="12.95" customHeight="1">
      <c r="A18" s="669" t="str">
        <f>provm.!A77</f>
        <v>ASTURIAS</v>
      </c>
      <c r="B18" s="670">
        <v>359525.4</v>
      </c>
      <c r="C18" s="671">
        <v>-3499.0999999999767</v>
      </c>
      <c r="D18" s="672">
        <v>-9.6387433905975595E-3</v>
      </c>
      <c r="E18" s="671">
        <v>-2026.4571428571944</v>
      </c>
      <c r="F18" s="672">
        <v>-5.6048865545074156E-3</v>
      </c>
    </row>
    <row r="19" spans="1:6" ht="12.95" customHeight="1">
      <c r="A19" s="669" t="str">
        <f>provm.!A78</f>
        <v>ILLES BALEARS</v>
      </c>
      <c r="B19" s="670">
        <v>451695.59</v>
      </c>
      <c r="C19" s="671">
        <v>10028.290000000037</v>
      </c>
      <c r="D19" s="672">
        <v>2.2705529705278282E-2</v>
      </c>
      <c r="E19" s="671">
        <v>-6323.1719047622173</v>
      </c>
      <c r="F19" s="672">
        <v>-1.3805486654009602E-2</v>
      </c>
    </row>
    <row r="20" spans="1:6" ht="12.95" customHeight="1">
      <c r="A20" s="665" t="str">
        <f>provm.!A79</f>
        <v>Las Palmas</v>
      </c>
      <c r="B20" s="666">
        <v>422282.54</v>
      </c>
      <c r="C20" s="667">
        <v>-10102.210000000021</v>
      </c>
      <c r="D20" s="668">
        <v>-2.3363936864100876E-2</v>
      </c>
      <c r="E20" s="667">
        <v>-6128.0790476197144</v>
      </c>
      <c r="F20" s="668">
        <v>-1.4304218371717248E-2</v>
      </c>
    </row>
    <row r="21" spans="1:6" ht="12.95" customHeight="1">
      <c r="A21" s="665" t="str">
        <f>provm.!A80</f>
        <v>S.C.Tenerife</v>
      </c>
      <c r="B21" s="666">
        <v>375894.36</v>
      </c>
      <c r="C21" s="667">
        <v>-9861.5400000000373</v>
      </c>
      <c r="D21" s="668">
        <v>-2.5564197462696114E-2</v>
      </c>
      <c r="E21" s="667">
        <v>-4934.8304761908366</v>
      </c>
      <c r="F21" s="668">
        <v>-1.295812033216337E-2</v>
      </c>
    </row>
    <row r="22" spans="1:6" ht="12.95" customHeight="1">
      <c r="A22" s="669" t="str">
        <f>provm.!A81</f>
        <v>CANARIAS</v>
      </c>
      <c r="B22" s="670">
        <v>798176.9</v>
      </c>
      <c r="C22" s="671">
        <v>-19963.75</v>
      </c>
      <c r="D22" s="672">
        <v>-2.4401366684322578E-2</v>
      </c>
      <c r="E22" s="671">
        <v>-11062.909523810493</v>
      </c>
      <c r="F22" s="672">
        <v>-1.3670743077160763E-2</v>
      </c>
    </row>
    <row r="23" spans="1:6" ht="12.95" customHeight="1">
      <c r="A23" s="669" t="str">
        <f>provm.!A82</f>
        <v>CANTABRIA</v>
      </c>
      <c r="B23" s="670">
        <v>214266.68</v>
      </c>
      <c r="C23" s="671">
        <v>-2110.7200000000012</v>
      </c>
      <c r="D23" s="672">
        <v>-9.7548080344804777E-3</v>
      </c>
      <c r="E23" s="671">
        <v>617.72761904739309</v>
      </c>
      <c r="F23" s="672">
        <v>2.891320608705561E-3</v>
      </c>
    </row>
    <row r="24" spans="1:6" ht="12.95" customHeight="1">
      <c r="A24" s="665" t="str">
        <f>provm.!A83</f>
        <v>Ávila</v>
      </c>
      <c r="B24" s="666">
        <v>52246.68</v>
      </c>
      <c r="C24" s="667">
        <v>-752.91999999999825</v>
      </c>
      <c r="D24" s="668">
        <v>-1.4206144952037314E-2</v>
      </c>
      <c r="E24" s="667">
        <v>-349.0342857142532</v>
      </c>
      <c r="F24" s="668">
        <v>-6.6361735068033445E-3</v>
      </c>
    </row>
    <row r="25" spans="1:6" ht="12.95" customHeight="1">
      <c r="A25" s="665" t="str">
        <f>provm.!A84</f>
        <v>Burgos</v>
      </c>
      <c r="B25" s="666">
        <v>145839.72</v>
      </c>
      <c r="C25" s="667">
        <v>-1419.7300000000105</v>
      </c>
      <c r="D25" s="668">
        <v>-9.6410111541229693E-3</v>
      </c>
      <c r="E25" s="667">
        <v>-1363.8038095241063</v>
      </c>
      <c r="F25" s="668">
        <v>-9.2647497439587445E-3</v>
      </c>
    </row>
    <row r="26" spans="1:6" ht="12.95" customHeight="1">
      <c r="A26" s="665" t="str">
        <f>provm.!A85</f>
        <v>León</v>
      </c>
      <c r="B26" s="666">
        <v>156024.81</v>
      </c>
      <c r="C26" s="667">
        <v>-1183.289999999979</v>
      </c>
      <c r="D26" s="668">
        <v>-7.5269022397699281E-3</v>
      </c>
      <c r="E26" s="667">
        <v>-542.85666666712495</v>
      </c>
      <c r="F26" s="668">
        <v>-3.4672335497141216E-3</v>
      </c>
    </row>
    <row r="27" spans="1:6" ht="12.95" customHeight="1">
      <c r="A27" s="665" t="str">
        <f>provm.!A86</f>
        <v>Palencia</v>
      </c>
      <c r="B27" s="666">
        <v>63022.13</v>
      </c>
      <c r="C27" s="667">
        <v>-492.92000000000553</v>
      </c>
      <c r="D27" s="668">
        <v>-7.7606803426905069E-3</v>
      </c>
      <c r="E27" s="667">
        <v>-654.1557142856982</v>
      </c>
      <c r="F27" s="668">
        <v>-1.0273144969869641E-2</v>
      </c>
    </row>
    <row r="28" spans="1:6" ht="12.95" customHeight="1">
      <c r="A28" s="665" t="str">
        <f>provm.!A87</f>
        <v>Salamanca</v>
      </c>
      <c r="B28" s="666">
        <v>118249.4</v>
      </c>
      <c r="C28" s="667">
        <v>-1485.4499999999971</v>
      </c>
      <c r="D28" s="668">
        <v>-1.2406162449779656E-2</v>
      </c>
      <c r="E28" s="667">
        <v>-928.60000000004948</v>
      </c>
      <c r="F28" s="668">
        <v>-7.7917065230164173E-3</v>
      </c>
    </row>
    <row r="29" spans="1:6" ht="12.95" customHeight="1">
      <c r="A29" s="665" t="str">
        <f>provm.!A88</f>
        <v>Segovia</v>
      </c>
      <c r="B29" s="666">
        <v>60540.27</v>
      </c>
      <c r="C29" s="667">
        <v>-204.68000000000029</v>
      </c>
      <c r="D29" s="668">
        <v>-3.3694982052006051E-3</v>
      </c>
      <c r="E29" s="667">
        <v>33.508095238175883</v>
      </c>
      <c r="F29" s="668">
        <v>5.5379091829310667E-4</v>
      </c>
    </row>
    <row r="30" spans="1:6" ht="12.95" customHeight="1">
      <c r="A30" s="665" t="str">
        <f>provm.!A89</f>
        <v>Soria</v>
      </c>
      <c r="B30" s="666">
        <v>38713.81</v>
      </c>
      <c r="C30" s="667">
        <v>-195.44000000000233</v>
      </c>
      <c r="D30" s="668">
        <v>-5.0229701163605478E-3</v>
      </c>
      <c r="E30" s="667">
        <v>39.14333333333343</v>
      </c>
      <c r="F30" s="668">
        <v>1.0121181824449543E-3</v>
      </c>
    </row>
    <row r="31" spans="1:6" ht="12.95" customHeight="1">
      <c r="A31" s="665" t="str">
        <f>provm.!A90</f>
        <v>Valladolid</v>
      </c>
      <c r="B31" s="666">
        <v>215220.59</v>
      </c>
      <c r="C31" s="667">
        <v>-2779.7600000000093</v>
      </c>
      <c r="D31" s="668">
        <v>-1.2751172188485094E-2</v>
      </c>
      <c r="E31" s="667">
        <v>-62.362380952195963</v>
      </c>
      <c r="F31" s="668">
        <v>-2.8967635505960931E-4</v>
      </c>
    </row>
    <row r="32" spans="1:6" ht="12.95" customHeight="1">
      <c r="A32" s="665" t="str">
        <f>provm.!A91</f>
        <v>Zamora</v>
      </c>
      <c r="B32" s="666">
        <v>56140.22</v>
      </c>
      <c r="C32" s="667">
        <v>-311.68000000000029</v>
      </c>
      <c r="D32" s="668">
        <v>-5.5211604923838253E-3</v>
      </c>
      <c r="E32" s="667">
        <v>-571.82761904760264</v>
      </c>
      <c r="F32" s="668">
        <v>-1.0083000756536675E-2</v>
      </c>
    </row>
    <row r="33" spans="1:6" ht="12.95" customHeight="1">
      <c r="A33" s="669" t="str">
        <f>provm.!A92</f>
        <v>CASTILLA-LEÓN</v>
      </c>
      <c r="B33" s="670">
        <v>905997.68</v>
      </c>
      <c r="C33" s="671">
        <v>-8825.8199999999488</v>
      </c>
      <c r="D33" s="672">
        <v>-9.6475658965908817E-3</v>
      </c>
      <c r="E33" s="671">
        <v>-4399.9390476193512</v>
      </c>
      <c r="F33" s="672">
        <v>-4.83298611020333E-3</v>
      </c>
    </row>
    <row r="34" spans="1:6" ht="12.95" customHeight="1">
      <c r="A34" s="665" t="str">
        <f>provm.!A93</f>
        <v>Albacete</v>
      </c>
      <c r="B34" s="666">
        <v>138244</v>
      </c>
      <c r="C34" s="667">
        <v>-1878</v>
      </c>
      <c r="D34" s="668">
        <v>-1.3402606300224051E-2</v>
      </c>
      <c r="E34" s="667">
        <v>873.80952380949748</v>
      </c>
      <c r="F34" s="668">
        <v>6.3609835640501267E-3</v>
      </c>
    </row>
    <row r="35" spans="1:6" ht="12.95" customHeight="1">
      <c r="A35" s="665" t="str">
        <f>provm.!A94</f>
        <v>Ciudad Real</v>
      </c>
      <c r="B35" s="666">
        <v>162787.45000000001</v>
      </c>
      <c r="C35" s="667">
        <v>-3441.75</v>
      </c>
      <c r="D35" s="668">
        <v>-2.0704846079990791E-2</v>
      </c>
      <c r="E35" s="667">
        <v>-3937.2166666667617</v>
      </c>
      <c r="F35" s="668">
        <v>-2.3615081951481431E-2</v>
      </c>
    </row>
    <row r="36" spans="1:6" ht="12.95" customHeight="1">
      <c r="A36" s="665" t="str">
        <f>provm.!A95</f>
        <v>Cuenca</v>
      </c>
      <c r="B36" s="666">
        <v>75753.899999999994</v>
      </c>
      <c r="C36" s="667">
        <v>-826.20000000001164</v>
      </c>
      <c r="D36" s="668">
        <v>-1.0788703592709004E-2</v>
      </c>
      <c r="E36" s="667">
        <v>281.23333333332266</v>
      </c>
      <c r="F36" s="668">
        <v>3.7262938458955119E-3</v>
      </c>
    </row>
    <row r="37" spans="1:6" ht="12.95" customHeight="1">
      <c r="A37" s="665" t="str">
        <f>provm.!A96</f>
        <v>Guadalajara</v>
      </c>
      <c r="B37" s="666">
        <v>89896.45</v>
      </c>
      <c r="C37" s="667">
        <v>-1374.9000000000087</v>
      </c>
      <c r="D37" s="668">
        <v>-1.5063872726764793E-2</v>
      </c>
      <c r="E37" s="667">
        <v>-643.74047619047633</v>
      </c>
      <c r="F37" s="668">
        <v>-7.1099969284884601E-3</v>
      </c>
    </row>
    <row r="38" spans="1:6" ht="12.95" customHeight="1">
      <c r="A38" s="665" t="str">
        <f>provm.!A97</f>
        <v>Toledo</v>
      </c>
      <c r="B38" s="666">
        <v>227364.09</v>
      </c>
      <c r="C38" s="667">
        <v>-3209.3099999999977</v>
      </c>
      <c r="D38" s="668">
        <v>-1.391882151193502E-2</v>
      </c>
      <c r="E38" s="667">
        <v>-763.05285714234924</v>
      </c>
      <c r="F38" s="668">
        <v>-3.3448578173803645E-3</v>
      </c>
    </row>
    <row r="39" spans="1:6" ht="12.95" customHeight="1">
      <c r="A39" s="669" t="str">
        <f>provm.!A98</f>
        <v>CAST.-LA MANCHA</v>
      </c>
      <c r="B39" s="670">
        <v>694045.9</v>
      </c>
      <c r="C39" s="671">
        <v>-10730.150000000023</v>
      </c>
      <c r="D39" s="672">
        <v>-1.5224907259547282E-2</v>
      </c>
      <c r="E39" s="671">
        <v>-4188.957142856787</v>
      </c>
      <c r="F39" s="672">
        <v>-5.9993526533432817E-3</v>
      </c>
    </row>
    <row r="40" spans="1:6" ht="12.95" customHeight="1">
      <c r="A40" s="665" t="str">
        <f>provm.!A99</f>
        <v>Barcelona</v>
      </c>
      <c r="B40" s="666">
        <v>2598369.86</v>
      </c>
      <c r="C40" s="667">
        <v>-34198.540000000037</v>
      </c>
      <c r="D40" s="668">
        <v>-1.2990560853043731E-2</v>
      </c>
      <c r="E40" s="667">
        <v>-7886.6161904730834</v>
      </c>
      <c r="F40" s="668">
        <v>-3.0260322660189409E-3</v>
      </c>
    </row>
    <row r="41" spans="1:6" ht="12.95" customHeight="1">
      <c r="A41" s="665" t="str">
        <f>provm.!A100</f>
        <v>Girona</v>
      </c>
      <c r="B41" s="666">
        <v>315279.71999999997</v>
      </c>
      <c r="C41" s="667">
        <v>-1757.3300000000163</v>
      </c>
      <c r="D41" s="668">
        <v>-5.5429799135464641E-3</v>
      </c>
      <c r="E41" s="667">
        <v>-1774.0419047618052</v>
      </c>
      <c r="F41" s="668">
        <v>-5.5953977461232762E-3</v>
      </c>
    </row>
    <row r="42" spans="1:6" ht="12.95" customHeight="1">
      <c r="A42" s="665" t="str">
        <f>provm.!A101</f>
        <v>Lleida</v>
      </c>
      <c r="B42" s="666">
        <v>186431.72</v>
      </c>
      <c r="C42" s="667">
        <v>-2826.0299999999988</v>
      </c>
      <c r="D42" s="668">
        <v>-1.4932175828995087E-2</v>
      </c>
      <c r="E42" s="667">
        <v>-94.137142856605351</v>
      </c>
      <c r="F42" s="668">
        <v>-5.0468682625870454E-4</v>
      </c>
    </row>
    <row r="43" spans="1:6" ht="12.95" customHeight="1">
      <c r="A43" s="665" t="str">
        <f>provm.!A102</f>
        <v>Tarragona</v>
      </c>
      <c r="B43" s="666">
        <v>299706.21999999997</v>
      </c>
      <c r="C43" s="667">
        <v>-2232.8800000000629</v>
      </c>
      <c r="D43" s="668">
        <v>-7.3951336544357815E-3</v>
      </c>
      <c r="E43" s="667">
        <v>-964.06571428570896</v>
      </c>
      <c r="F43" s="668">
        <v>-3.2063883931710002E-3</v>
      </c>
    </row>
    <row r="44" spans="1:6" ht="12.95" customHeight="1">
      <c r="A44" s="669" t="str">
        <f>provm.!A103</f>
        <v>CATALUÑA</v>
      </c>
      <c r="B44" s="670">
        <v>3399787.54</v>
      </c>
      <c r="C44" s="671">
        <v>-41014.759999999776</v>
      </c>
      <c r="D44" s="672">
        <v>-1.1920115259164921E-2</v>
      </c>
      <c r="E44" s="671">
        <v>-10718.840952376835</v>
      </c>
      <c r="F44" s="672">
        <v>-3.1428884028018578E-3</v>
      </c>
    </row>
    <row r="45" spans="1:6" ht="12.95" customHeight="1">
      <c r="A45" s="665" t="str">
        <f>provm.!A104</f>
        <v>Alicante</v>
      </c>
      <c r="B45" s="666">
        <v>648642.94999999995</v>
      </c>
      <c r="C45" s="667">
        <v>-9989.4000000000233</v>
      </c>
      <c r="D45" s="668">
        <v>-1.5166883315099855E-2</v>
      </c>
      <c r="E45" s="667">
        <v>-2668.3357142863097</v>
      </c>
      <c r="F45" s="668">
        <v>-4.0968670017133002E-3</v>
      </c>
    </row>
    <row r="46" spans="1:6" ht="12.95" customHeight="1">
      <c r="A46" s="665" t="str">
        <f>provm.!A105</f>
        <v>Castellón</v>
      </c>
      <c r="B46" s="666">
        <v>232281.18</v>
      </c>
      <c r="C46" s="667">
        <v>-3922.2700000000186</v>
      </c>
      <c r="D46" s="668">
        <v>-1.6605472951390032E-2</v>
      </c>
      <c r="E46" s="667">
        <v>-339.24857142844121</v>
      </c>
      <c r="F46" s="668">
        <v>-1.4583782409474111E-3</v>
      </c>
    </row>
    <row r="47" spans="1:6" ht="12.95" customHeight="1">
      <c r="A47" s="665" t="str">
        <f>provm.!A106</f>
        <v>Valencia</v>
      </c>
      <c r="B47" s="666">
        <v>1016127.22</v>
      </c>
      <c r="C47" s="667">
        <v>-13829.829999999958</v>
      </c>
      <c r="D47" s="668">
        <v>-1.3427579334497453E-2</v>
      </c>
      <c r="E47" s="667">
        <v>8543.553333332995</v>
      </c>
      <c r="F47" s="668">
        <v>8.4792495313041893E-3</v>
      </c>
    </row>
    <row r="48" spans="1:6" ht="12.95" customHeight="1">
      <c r="A48" s="669" t="str">
        <f>provm.!A107</f>
        <v>C. VALENCIANA</v>
      </c>
      <c r="B48" s="670">
        <v>1897051.36</v>
      </c>
      <c r="C48" s="671">
        <v>-27741.489999999991</v>
      </c>
      <c r="D48" s="672">
        <v>-1.4412714594196463E-2</v>
      </c>
      <c r="E48" s="671">
        <v>5535.9790476185735</v>
      </c>
      <c r="F48" s="672">
        <v>2.9267428133896711E-3</v>
      </c>
    </row>
    <row r="49" spans="1:6" ht="12.95" customHeight="1">
      <c r="A49" s="665" t="str">
        <f>provm.!A108</f>
        <v>Badajoz</v>
      </c>
      <c r="B49" s="666">
        <v>242996.77</v>
      </c>
      <c r="C49" s="667">
        <v>-3260.8300000000163</v>
      </c>
      <c r="D49" s="668">
        <v>-1.3241540565651633E-2</v>
      </c>
      <c r="E49" s="667">
        <v>-4890.4680952383205</v>
      </c>
      <c r="F49" s="668">
        <v>-1.9728599716615558E-2</v>
      </c>
    </row>
    <row r="50" spans="1:6" ht="12.95" customHeight="1">
      <c r="A50" s="665" t="str">
        <f>provm.!A109</f>
        <v>Cáceres</v>
      </c>
      <c r="B50" s="666">
        <v>140340.54</v>
      </c>
      <c r="C50" s="667">
        <v>-1065.1600000000035</v>
      </c>
      <c r="D50" s="668">
        <v>-7.5326525026926383E-3</v>
      </c>
      <c r="E50" s="667">
        <v>-2437.317142857064</v>
      </c>
      <c r="F50" s="668">
        <v>-1.7070694235300055E-2</v>
      </c>
    </row>
    <row r="51" spans="1:6" ht="12.95" customHeight="1">
      <c r="A51" s="669" t="str">
        <f>provm.!A110</f>
        <v>EXTREMADURA</v>
      </c>
      <c r="B51" s="670">
        <v>383337.31</v>
      </c>
      <c r="C51" s="671">
        <v>-4325.9900000000489</v>
      </c>
      <c r="D51" s="672">
        <v>-1.1159142482664808E-2</v>
      </c>
      <c r="E51" s="671">
        <v>-7327.7852380953846</v>
      </c>
      <c r="F51" s="672">
        <v>-1.8757204898557367E-2</v>
      </c>
    </row>
    <row r="52" spans="1:6" ht="12.95" customHeight="1">
      <c r="A52" s="665" t="str">
        <f>provm.!A111</f>
        <v>A Coruña</v>
      </c>
      <c r="B52" s="666">
        <v>430840.95</v>
      </c>
      <c r="C52" s="667">
        <v>-3904.0499999999884</v>
      </c>
      <c r="D52" s="668">
        <v>-8.9800917779387923E-3</v>
      </c>
      <c r="E52" s="667">
        <v>-861.57380952429958</v>
      </c>
      <c r="F52" s="668">
        <v>-1.9957581019480752E-3</v>
      </c>
    </row>
    <row r="53" spans="1:6" ht="12.95" customHeight="1">
      <c r="A53" s="665" t="str">
        <f>provm.!A112</f>
        <v>Lugo</v>
      </c>
      <c r="B53" s="666">
        <v>120707.04</v>
      </c>
      <c r="C53" s="667">
        <v>-606.31000000001222</v>
      </c>
      <c r="D53" s="668">
        <v>-4.9978835800018606E-3</v>
      </c>
      <c r="E53" s="667">
        <v>-789.38857142846973</v>
      </c>
      <c r="F53" s="668">
        <v>-6.4972162615001272E-3</v>
      </c>
    </row>
    <row r="54" spans="1:6" ht="12.95" customHeight="1">
      <c r="A54" s="665" t="str">
        <f>provm.!A113</f>
        <v>Ourense</v>
      </c>
      <c r="B54" s="666">
        <v>101350.54</v>
      </c>
      <c r="C54" s="667">
        <v>-867.76000000000931</v>
      </c>
      <c r="D54" s="668">
        <v>-8.4892822518082278E-3</v>
      </c>
      <c r="E54" s="667">
        <v>-251.93619047613174</v>
      </c>
      <c r="F54" s="668">
        <v>-2.4796264807938062E-3</v>
      </c>
    </row>
    <row r="55" spans="1:6" ht="12.95" customHeight="1">
      <c r="A55" s="665" t="str">
        <f>provm.!A114</f>
        <v>Pontevedra</v>
      </c>
      <c r="B55" s="666">
        <v>349725.22</v>
      </c>
      <c r="C55" s="667">
        <v>-4351.8300000000745</v>
      </c>
      <c r="D55" s="668">
        <v>-1.2290629963167876E-2</v>
      </c>
      <c r="E55" s="667">
        <v>121.55333333322778</v>
      </c>
      <c r="F55" s="668">
        <v>3.4768895444425851E-4</v>
      </c>
    </row>
    <row r="56" spans="1:6" ht="12.95" customHeight="1">
      <c r="A56" s="669" t="str">
        <f>provm.!A115</f>
        <v>GALICIA</v>
      </c>
      <c r="B56" s="670">
        <v>1002623.77</v>
      </c>
      <c r="C56" s="671">
        <v>-9729.9300000000512</v>
      </c>
      <c r="D56" s="672">
        <v>-9.6111961659250955E-3</v>
      </c>
      <c r="E56" s="671">
        <v>-1781.3252380955964</v>
      </c>
      <c r="F56" s="672">
        <v>-1.7735127455454913E-3</v>
      </c>
    </row>
    <row r="57" spans="1:6" ht="12.95" customHeight="1">
      <c r="A57" s="669" t="str">
        <f>provm.!A116</f>
        <v>C. DE MADRID</v>
      </c>
      <c r="B57" s="670">
        <v>3226990.9</v>
      </c>
      <c r="C57" s="671">
        <v>-52064.549999999814</v>
      </c>
      <c r="D57" s="672">
        <v>-1.5877910817275076E-2</v>
      </c>
      <c r="E57" s="671">
        <v>17767.471428576391</v>
      </c>
      <c r="F57" s="672">
        <v>5.5363772027818836E-3</v>
      </c>
    </row>
    <row r="58" spans="1:6" ht="12.95" customHeight="1">
      <c r="A58" s="669" t="str">
        <f>provm.!A117</f>
        <v>R. DE MURCIA</v>
      </c>
      <c r="B58" s="670">
        <v>590724.44999999995</v>
      </c>
      <c r="C58" s="671">
        <v>-1987.0000000001164</v>
      </c>
      <c r="D58" s="672">
        <v>-3.3523901048311266E-3</v>
      </c>
      <c r="E58" s="671">
        <v>6140.0214285707334</v>
      </c>
      <c r="F58" s="672">
        <v>1.050322439065865E-2</v>
      </c>
    </row>
    <row r="59" spans="1:6" ht="12.95" customHeight="1">
      <c r="A59" s="669" t="str">
        <f>provm.!A118</f>
        <v>NAVARRA</v>
      </c>
      <c r="B59" s="670">
        <v>286956.68</v>
      </c>
      <c r="C59" s="671">
        <v>-1859.0200000000186</v>
      </c>
      <c r="D59" s="672">
        <v>-6.4366999439435801E-3</v>
      </c>
      <c r="E59" s="671">
        <v>3412.4419047616539</v>
      </c>
      <c r="F59" s="672">
        <v>1.2034954149255039E-2</v>
      </c>
    </row>
    <row r="60" spans="1:6" ht="12.95" customHeight="1">
      <c r="A60" s="665" t="str">
        <f>provm.!A119</f>
        <v>Araba/Álava</v>
      </c>
      <c r="B60" s="666">
        <v>158415.35999999999</v>
      </c>
      <c r="C60" s="667">
        <v>-1600.6399999999849</v>
      </c>
      <c r="D60" s="668">
        <v>-1.0002999700029935E-2</v>
      </c>
      <c r="E60" s="667">
        <v>265.59809523817967</v>
      </c>
      <c r="F60" s="673">
        <v>1.6794087581246675E-3</v>
      </c>
    </row>
    <row r="61" spans="1:6" ht="12.95" customHeight="1">
      <c r="A61" s="665" t="str">
        <f>provm.!A120</f>
        <v>Gipuzkoa</v>
      </c>
      <c r="B61" s="666">
        <v>324474.5</v>
      </c>
      <c r="C61" s="667">
        <v>-943.30000000004657</v>
      </c>
      <c r="D61" s="668">
        <v>-2.8987351029969854E-3</v>
      </c>
      <c r="E61" s="667">
        <v>3031.8333333329065</v>
      </c>
      <c r="F61" s="673">
        <v>9.4319567615983591E-3</v>
      </c>
    </row>
    <row r="62" spans="1:6" ht="12.95" customHeight="1">
      <c r="A62" s="665" t="str">
        <f>provm.!A121</f>
        <v>Bizkaia</v>
      </c>
      <c r="B62" s="666">
        <v>484498.68</v>
      </c>
      <c r="C62" s="667">
        <v>-3219.8699999999371</v>
      </c>
      <c r="D62" s="668">
        <v>-6.6019018550759201E-3</v>
      </c>
      <c r="E62" s="667">
        <v>3815.8228571434738</v>
      </c>
      <c r="F62" s="673">
        <v>7.9383377219326423E-3</v>
      </c>
    </row>
    <row r="63" spans="1:6" ht="12.95" customHeight="1">
      <c r="A63" s="669" t="str">
        <f>provm.!A122</f>
        <v>PAÍS VASCO</v>
      </c>
      <c r="B63" s="670">
        <v>967388.54</v>
      </c>
      <c r="C63" s="671">
        <v>-5763.8099999999395</v>
      </c>
      <c r="D63" s="672">
        <v>-5.9228239031636765E-3</v>
      </c>
      <c r="E63" s="671">
        <v>7113.2542857145891</v>
      </c>
      <c r="F63" s="672">
        <v>7.4075157317243789E-3</v>
      </c>
    </row>
    <row r="64" spans="1:6" ht="12.95" customHeight="1">
      <c r="A64" s="669" t="str">
        <f>provm.!A123</f>
        <v>LA RIOJA</v>
      </c>
      <c r="B64" s="670">
        <v>128235.81</v>
      </c>
      <c r="C64" s="671">
        <v>-1748.2900000000081</v>
      </c>
      <c r="D64" s="672">
        <v>-1.345002965747355E-2</v>
      </c>
      <c r="E64" s="671">
        <v>-384.76142857139348</v>
      </c>
      <c r="F64" s="672">
        <v>-2.9914454919450773E-3</v>
      </c>
    </row>
    <row r="65" spans="1:6" ht="12.95" customHeight="1">
      <c r="A65" s="665" t="str">
        <f>provm.!A124</f>
        <v>CEUTA</v>
      </c>
      <c r="B65" s="666">
        <v>22962.31</v>
      </c>
      <c r="C65" s="667">
        <v>-245.03999999999724</v>
      </c>
      <c r="D65" s="668">
        <v>-1.0558723852572505E-2</v>
      </c>
      <c r="E65" s="667">
        <v>-64.594761904761981</v>
      </c>
      <c r="F65" s="673">
        <v>-2.8051864795839432E-3</v>
      </c>
    </row>
    <row r="66" spans="1:6" ht="12.95" customHeight="1">
      <c r="A66" s="665" t="str">
        <f>provm.!A125</f>
        <v>MELILLA</v>
      </c>
      <c r="B66" s="666">
        <v>24400.22</v>
      </c>
      <c r="C66" s="667">
        <v>-80.730000000003201</v>
      </c>
      <c r="D66" s="668">
        <v>-3.2976661444921174E-3</v>
      </c>
      <c r="E66" s="667">
        <v>-205.06571428573079</v>
      </c>
      <c r="F66" s="673">
        <v>-8.3342139029367601E-3</v>
      </c>
    </row>
    <row r="67" spans="1:6">
      <c r="A67" s="674" t="str">
        <f>provm.!A126</f>
        <v>TOTAL</v>
      </c>
      <c r="B67" s="675">
        <v>19006759.59</v>
      </c>
      <c r="C67" s="676">
        <v>-243469.36000000313</v>
      </c>
      <c r="D67" s="677">
        <v>-1.2647608536624833E-2</v>
      </c>
      <c r="E67" s="676">
        <v>-36816.743333335966</v>
      </c>
      <c r="F67" s="677">
        <v>-1.9332893511652127E-3</v>
      </c>
    </row>
  </sheetData>
  <mergeCells count="4">
    <mergeCell ref="A1:F1"/>
    <mergeCell ref="C3:D3"/>
    <mergeCell ref="E3:F3"/>
    <mergeCell ref="B3:B4"/>
  </mergeCells>
  <phoneticPr fontId="16" type="noConversion"/>
  <printOptions horizontalCentered="1" verticalCentered="1"/>
  <pageMargins left="0" right="0" top="0.19685039370078741" bottom="0.59055118110236227" header="0" footer="0"/>
  <pageSetup paperSize="9" scale="8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pageSetUpPr fitToPage="1"/>
  </sheetPr>
  <dimension ref="A1:I452"/>
  <sheetViews>
    <sheetView topLeftCell="B266" zoomScale="106" zoomScaleNormal="106" workbookViewId="0">
      <selection activeCell="A3" sqref="A1:A1048576"/>
    </sheetView>
  </sheetViews>
  <sheetFormatPr baseColWidth="10" defaultColWidth="11.5703125" defaultRowHeight="12.75"/>
  <cols>
    <col min="1" max="1" width="9" hidden="1" customWidth="1"/>
    <col min="2" max="2" width="17" style="464" customWidth="1"/>
    <col min="3" max="3" width="20.42578125" style="492" customWidth="1"/>
    <col min="4" max="4" width="17.85546875" style="463" customWidth="1"/>
    <col min="5" max="5" width="16.140625" style="463" customWidth="1"/>
    <col min="6" max="6" width="17.140625" style="463" customWidth="1"/>
    <col min="7" max="7" width="12.85546875" style="463" customWidth="1"/>
    <col min="8" max="8" width="0.140625" style="43" customWidth="1"/>
  </cols>
  <sheetData>
    <row r="1" spans="1:8" hidden="1"/>
    <row r="2" spans="1:8" hidden="1"/>
    <row r="3" spans="1:8" ht="18" customHeight="1">
      <c r="B3" s="1003" t="s">
        <v>249</v>
      </c>
      <c r="C3" s="1004"/>
      <c r="D3" s="1004"/>
      <c r="E3" s="1004"/>
      <c r="F3" s="1004"/>
      <c r="G3" s="1004"/>
    </row>
    <row r="4" spans="1:8" s="8" customFormat="1" ht="15.75">
      <c r="B4" s="1003" t="s">
        <v>54</v>
      </c>
      <c r="C4" s="1004"/>
      <c r="D4" s="1004"/>
      <c r="E4" s="1004"/>
      <c r="F4" s="1004"/>
      <c r="G4" s="1004"/>
      <c r="H4" s="43"/>
    </row>
    <row r="5" spans="1:8" s="8" customFormat="1" ht="6.95" customHeight="1">
      <c r="B5" s="508"/>
      <c r="C5" s="509"/>
      <c r="D5" s="510"/>
      <c r="E5" s="510"/>
      <c r="F5" s="510"/>
      <c r="G5" s="510"/>
      <c r="H5" s="44"/>
    </row>
    <row r="6" spans="1:8" ht="27.6" customHeight="1">
      <c r="B6" s="511"/>
      <c r="C6" s="1005" t="s">
        <v>66</v>
      </c>
      <c r="D6" s="512" t="s">
        <v>267</v>
      </c>
      <c r="E6" s="513"/>
      <c r="F6" s="512" t="s">
        <v>268</v>
      </c>
      <c r="G6" s="513"/>
    </row>
    <row r="7" spans="1:8" ht="18" customHeight="1">
      <c r="B7" s="514"/>
      <c r="C7" s="1006"/>
      <c r="D7" s="925" t="s">
        <v>7</v>
      </c>
      <c r="E7" s="926" t="s">
        <v>271</v>
      </c>
      <c r="F7" s="927" t="s">
        <v>7</v>
      </c>
      <c r="G7" s="928" t="s">
        <v>271</v>
      </c>
    </row>
    <row r="8" spans="1:8" s="14" customFormat="1" ht="38.1" customHeight="1">
      <c r="B8" s="909" t="s">
        <v>335</v>
      </c>
      <c r="C8" s="515"/>
      <c r="D8" s="911"/>
      <c r="E8" s="517"/>
      <c r="F8" s="516"/>
      <c r="G8" s="517"/>
      <c r="H8" s="43"/>
    </row>
    <row r="9" spans="1:8" s="14" customFormat="1" ht="15.6" hidden="1" customHeight="1">
      <c r="B9" s="518">
        <v>36800</v>
      </c>
      <c r="C9" s="515">
        <v>15309799.125806449</v>
      </c>
      <c r="D9" s="516"/>
      <c r="E9" s="517"/>
      <c r="F9" s="516"/>
      <c r="G9" s="517"/>
      <c r="H9" s="43"/>
    </row>
    <row r="10" spans="1:8" s="14" customFormat="1" ht="15.6" hidden="1" customHeight="1">
      <c r="B10" s="518">
        <v>36831</v>
      </c>
      <c r="C10" s="519">
        <v>15362408.666666666</v>
      </c>
      <c r="D10" s="516">
        <f>C10-C9</f>
        <v>52609.540860217065</v>
      </c>
      <c r="E10" s="517">
        <f>C10/C9*100-100</f>
        <v>0.34363312299466031</v>
      </c>
      <c r="F10" s="516"/>
      <c r="G10" s="517"/>
      <c r="H10" s="43"/>
    </row>
    <row r="11" spans="1:8" s="14" customFormat="1" ht="15.6" hidden="1" customHeight="1">
      <c r="B11" s="518">
        <v>36861</v>
      </c>
      <c r="C11" s="519">
        <v>15365278.912903227</v>
      </c>
      <c r="D11" s="516">
        <f>C11-C10</f>
        <v>2870.2462365608662</v>
      </c>
      <c r="E11" s="517">
        <f>C11/C10*100-100</f>
        <v>1.8683569086320517E-2</v>
      </c>
      <c r="F11" s="516"/>
      <c r="G11" s="517"/>
      <c r="H11" s="43"/>
    </row>
    <row r="12" spans="1:8" s="14" customFormat="1" ht="15.6" hidden="1" customHeight="1">
      <c r="A12" s="114" t="s">
        <v>229</v>
      </c>
      <c r="B12" s="520" t="s">
        <v>229</v>
      </c>
      <c r="C12" s="521"/>
      <c r="D12" s="522"/>
      <c r="E12" s="523"/>
      <c r="F12" s="522"/>
      <c r="G12" s="523"/>
      <c r="H12" s="43"/>
    </row>
    <row r="13" spans="1:8" s="14" customFormat="1" ht="18" hidden="1" customHeight="1">
      <c r="A13" s="113">
        <v>36892</v>
      </c>
      <c r="B13" s="525">
        <v>2001</v>
      </c>
      <c r="C13" s="515">
        <v>15194299.220000001</v>
      </c>
      <c r="D13" s="516">
        <f>C13-C11</f>
        <v>-170979.69290322624</v>
      </c>
      <c r="E13" s="517">
        <f>C13/C11*100-100</f>
        <v>-1.1127666075728939</v>
      </c>
      <c r="F13" s="516"/>
      <c r="G13" s="517"/>
      <c r="H13" s="43"/>
    </row>
    <row r="14" spans="1:8" s="14" customFormat="1" ht="18" hidden="1" customHeight="1">
      <c r="A14" s="113">
        <v>36923</v>
      </c>
      <c r="B14" s="524">
        <v>2001</v>
      </c>
      <c r="C14" s="519">
        <v>15326583.349999998</v>
      </c>
      <c r="D14" s="516">
        <f>C14-C13</f>
        <v>132284.12999999709</v>
      </c>
      <c r="E14" s="517">
        <f t="shared" ref="E14" si="0">C14/C13*100-100</f>
        <v>0.87061685494434471</v>
      </c>
      <c r="F14" s="516"/>
      <c r="G14" s="517"/>
      <c r="H14" s="43"/>
    </row>
    <row r="15" spans="1:8" s="14" customFormat="1" ht="15" customHeight="1">
      <c r="A15" s="113">
        <v>36951</v>
      </c>
      <c r="B15" s="525">
        <v>2001</v>
      </c>
      <c r="C15" s="519">
        <v>15455386.4</v>
      </c>
      <c r="D15" s="516">
        <v>128803.05000000261</v>
      </c>
      <c r="E15" s="517">
        <v>0.84038984461597011</v>
      </c>
      <c r="F15" s="516"/>
      <c r="G15" s="517"/>
      <c r="H15" s="43"/>
    </row>
    <row r="16" spans="1:8" s="14" customFormat="1" ht="15" hidden="1" customHeight="1">
      <c r="A16" s="113">
        <v>36982</v>
      </c>
      <c r="B16" s="525">
        <v>2001</v>
      </c>
      <c r="C16" s="519">
        <v>15551821.039999999</v>
      </c>
      <c r="D16" s="516">
        <v>96434.639999998733</v>
      </c>
      <c r="E16" s="517">
        <v>0.62395489510373636</v>
      </c>
      <c r="F16" s="516"/>
      <c r="G16" s="517"/>
      <c r="H16" s="43"/>
    </row>
    <row r="17" spans="1:8" s="14" customFormat="1" ht="15" hidden="1" customHeight="1">
      <c r="A17" s="113">
        <v>37012</v>
      </c>
      <c r="B17" s="525">
        <v>2001</v>
      </c>
      <c r="C17" s="519">
        <v>15688072.27</v>
      </c>
      <c r="D17" s="516">
        <v>136251.23000000045</v>
      </c>
      <c r="E17" s="517">
        <v>0.87611109753356686</v>
      </c>
      <c r="F17" s="516"/>
      <c r="G17" s="517"/>
      <c r="H17" s="43"/>
    </row>
    <row r="18" spans="1:8" s="14" customFormat="1" ht="15" hidden="1" customHeight="1">
      <c r="A18" s="113">
        <v>37043</v>
      </c>
      <c r="B18" s="525">
        <v>2001</v>
      </c>
      <c r="C18" s="519">
        <v>15802406.549999999</v>
      </c>
      <c r="D18" s="516">
        <v>114334.27999999933</v>
      </c>
      <c r="E18" s="517">
        <v>0.72879750954895428</v>
      </c>
      <c r="F18" s="516"/>
      <c r="G18" s="517"/>
      <c r="H18" s="43"/>
    </row>
    <row r="19" spans="1:8" s="14" customFormat="1" ht="15" hidden="1" customHeight="1">
      <c r="A19" s="113">
        <v>37073</v>
      </c>
      <c r="B19" s="525">
        <v>2001</v>
      </c>
      <c r="C19" s="519">
        <v>15941613.6</v>
      </c>
      <c r="D19" s="516">
        <v>139207.05000000075</v>
      </c>
      <c r="E19" s="517">
        <v>0.88092310218408443</v>
      </c>
      <c r="F19" s="516"/>
      <c r="G19" s="517"/>
      <c r="H19" s="43"/>
    </row>
    <row r="20" spans="1:8" s="14" customFormat="1" ht="15" hidden="1" customHeight="1">
      <c r="A20" s="113">
        <v>37104</v>
      </c>
      <c r="B20" s="525">
        <v>2001</v>
      </c>
      <c r="C20" s="519">
        <v>15829410.01</v>
      </c>
      <c r="D20" s="516">
        <v>-112203.58999999985</v>
      </c>
      <c r="E20" s="517">
        <v>-0.70384085836830934</v>
      </c>
      <c r="F20" s="516"/>
      <c r="G20" s="517"/>
      <c r="H20" s="43"/>
    </row>
    <row r="21" spans="1:8" s="14" customFormat="1" ht="15" hidden="1" customHeight="1">
      <c r="A21" s="113">
        <v>37135</v>
      </c>
      <c r="B21" s="525">
        <v>2001</v>
      </c>
      <c r="C21" s="519">
        <v>15807572.639999997</v>
      </c>
      <c r="D21" s="516">
        <v>-21837.370000002906</v>
      </c>
      <c r="E21" s="517">
        <v>-0.13795441514375284</v>
      </c>
      <c r="F21" s="516"/>
      <c r="G21" s="517"/>
      <c r="H21" s="43"/>
    </row>
    <row r="22" spans="1:8" s="14" customFormat="1" ht="15" hidden="1" customHeight="1">
      <c r="A22" s="113">
        <v>37165</v>
      </c>
      <c r="B22" s="525">
        <v>2001</v>
      </c>
      <c r="C22" s="519">
        <v>15845332.529999999</v>
      </c>
      <c r="D22" s="516">
        <v>37759.890000002459</v>
      </c>
      <c r="E22" s="517">
        <v>0.23887215867952705</v>
      </c>
      <c r="F22" s="516">
        <v>535533.40419355035</v>
      </c>
      <c r="G22" s="517">
        <v>3.4979779930021806</v>
      </c>
      <c r="H22" s="43"/>
    </row>
    <row r="23" spans="1:8" s="14" customFormat="1" ht="15" hidden="1" customHeight="1">
      <c r="A23" s="113">
        <v>37196</v>
      </c>
      <c r="B23" s="525">
        <v>2001</v>
      </c>
      <c r="C23" s="519">
        <v>15885774.66</v>
      </c>
      <c r="D23" s="516">
        <v>40442.13000000082</v>
      </c>
      <c r="E23" s="517">
        <v>0.25523055400340411</v>
      </c>
      <c r="F23" s="516">
        <v>523365.9933333341</v>
      </c>
      <c r="G23" s="517">
        <v>3.4067964515807461</v>
      </c>
      <c r="H23" s="43"/>
    </row>
    <row r="24" spans="1:8" s="14" customFormat="1" ht="15" hidden="1" customHeight="1">
      <c r="A24" s="113">
        <v>37226</v>
      </c>
      <c r="B24" s="525">
        <v>2001</v>
      </c>
      <c r="C24" s="519">
        <v>15901915.260000002</v>
      </c>
      <c r="D24" s="516">
        <v>16140.60000000149</v>
      </c>
      <c r="E24" s="517">
        <v>0.10160411025243832</v>
      </c>
      <c r="F24" s="516">
        <v>536636.34709677473</v>
      </c>
      <c r="G24" s="517">
        <v>3.4925259094784593</v>
      </c>
      <c r="H24" s="43"/>
    </row>
    <row r="25" spans="1:8" s="14" customFormat="1" ht="15" hidden="1" customHeight="1">
      <c r="A25" s="114" t="s">
        <v>228</v>
      </c>
      <c r="B25" s="526" t="s">
        <v>228</v>
      </c>
      <c r="C25" s="521"/>
      <c r="D25" s="522"/>
      <c r="E25" s="523"/>
      <c r="F25" s="522"/>
      <c r="G25" s="523"/>
      <c r="H25" s="43"/>
    </row>
    <row r="26" spans="1:8" s="14" customFormat="1" ht="15" hidden="1" customHeight="1">
      <c r="A26" s="113">
        <v>37257</v>
      </c>
      <c r="B26" s="525">
        <v>2002</v>
      </c>
      <c r="C26" s="515">
        <v>15716520.009999998</v>
      </c>
      <c r="D26" s="516">
        <v>-185395.25000000373</v>
      </c>
      <c r="E26" s="517">
        <v>-1.1658674252047518</v>
      </c>
      <c r="F26" s="516">
        <v>522220.78999999724</v>
      </c>
      <c r="G26" s="517">
        <v>3.4369521255222253</v>
      </c>
      <c r="H26" s="43"/>
    </row>
    <row r="27" spans="1:8" s="14" customFormat="1" ht="15" hidden="1" customHeight="1">
      <c r="A27" s="113">
        <v>37288</v>
      </c>
      <c r="B27" s="525">
        <v>2002</v>
      </c>
      <c r="C27" s="519">
        <v>15834338.25</v>
      </c>
      <c r="D27" s="516">
        <v>117818.24000000209</v>
      </c>
      <c r="E27" s="517">
        <v>0.74964584987667138</v>
      </c>
      <c r="F27" s="516">
        <v>507754.90000000224</v>
      </c>
      <c r="G27" s="517">
        <v>3.3129033940888348</v>
      </c>
      <c r="H27" s="43"/>
    </row>
    <row r="28" spans="1:8" s="14" customFormat="1" ht="15" customHeight="1">
      <c r="A28" s="113">
        <v>37316</v>
      </c>
      <c r="B28" s="525">
        <v>2002</v>
      </c>
      <c r="C28" s="519">
        <v>15927218.200000001</v>
      </c>
      <c r="D28" s="516">
        <v>92879.950000001118</v>
      </c>
      <c r="E28" s="517">
        <v>0.58657298166534133</v>
      </c>
      <c r="F28" s="516">
        <v>471831.80000000075</v>
      </c>
      <c r="G28" s="517">
        <v>3.0528631752616775</v>
      </c>
      <c r="H28" s="43"/>
    </row>
    <row r="29" spans="1:8" s="14" customFormat="1" ht="15" hidden="1" customHeight="1">
      <c r="A29" s="113">
        <v>37347</v>
      </c>
      <c r="B29" s="525">
        <v>2002</v>
      </c>
      <c r="C29" s="519">
        <v>16025754.180000002</v>
      </c>
      <c r="D29" s="516">
        <v>98535.980000000447</v>
      </c>
      <c r="E29" s="517">
        <v>0.61866409289225999</v>
      </c>
      <c r="F29" s="516">
        <v>473933.14000000246</v>
      </c>
      <c r="G29" s="517">
        <v>3.047444661181629</v>
      </c>
      <c r="H29" s="43"/>
    </row>
    <row r="30" spans="1:8" s="14" customFormat="1" ht="15" hidden="1" customHeight="1">
      <c r="A30" s="113">
        <v>37377</v>
      </c>
      <c r="B30" s="525">
        <v>2002</v>
      </c>
      <c r="C30" s="519">
        <v>16183522.399999999</v>
      </c>
      <c r="D30" s="516">
        <v>157768.21999999695</v>
      </c>
      <c r="E30" s="517">
        <v>0.98446674164571846</v>
      </c>
      <c r="F30" s="516">
        <v>495450.12999999896</v>
      </c>
      <c r="G30" s="517">
        <v>3.1581326339721159</v>
      </c>
      <c r="H30" s="43"/>
    </row>
    <row r="31" spans="1:8" s="14" customFormat="1" ht="15" hidden="1" customHeight="1">
      <c r="A31" s="113">
        <v>37408</v>
      </c>
      <c r="B31" s="525">
        <v>2002</v>
      </c>
      <c r="C31" s="519">
        <v>16260265.759999998</v>
      </c>
      <c r="D31" s="516">
        <v>76743.359999999404</v>
      </c>
      <c r="E31" s="517">
        <v>0.47420677713523673</v>
      </c>
      <c r="F31" s="516">
        <v>457859.20999999903</v>
      </c>
      <c r="G31" s="517">
        <v>2.897401788463668</v>
      </c>
      <c r="H31" s="43"/>
    </row>
    <row r="32" spans="1:8" s="14" customFormat="1" ht="15" hidden="1" customHeight="1">
      <c r="A32" s="113">
        <v>37438</v>
      </c>
      <c r="B32" s="525">
        <v>2002</v>
      </c>
      <c r="C32" s="519">
        <v>16419239.070000002</v>
      </c>
      <c r="D32" s="516">
        <v>158973.31000000425</v>
      </c>
      <c r="E32" s="517">
        <v>0.97767965386566402</v>
      </c>
      <c r="F32" s="516">
        <v>477625.47000000253</v>
      </c>
      <c r="G32" s="517">
        <v>2.9960923780012081</v>
      </c>
      <c r="H32" s="43"/>
    </row>
    <row r="33" spans="1:8" s="14" customFormat="1" ht="15" hidden="1" customHeight="1">
      <c r="A33" s="113">
        <v>37469</v>
      </c>
      <c r="B33" s="525">
        <v>2002</v>
      </c>
      <c r="C33" s="519">
        <v>16321804.82</v>
      </c>
      <c r="D33" s="516">
        <v>-97434.250000001863</v>
      </c>
      <c r="E33" s="517">
        <v>-0.59341513686847236</v>
      </c>
      <c r="F33" s="516">
        <v>492394.81000000052</v>
      </c>
      <c r="G33" s="517">
        <v>3.1106327379790883</v>
      </c>
      <c r="H33" s="43"/>
    </row>
    <row r="34" spans="1:8" s="14" customFormat="1" ht="15" hidden="1" customHeight="1">
      <c r="A34" s="113">
        <v>37500</v>
      </c>
      <c r="B34" s="525">
        <v>2002</v>
      </c>
      <c r="C34" s="519">
        <v>16293662.039999999</v>
      </c>
      <c r="D34" s="516">
        <v>-28142.780000001192</v>
      </c>
      <c r="E34" s="517">
        <v>-0.17242443657650597</v>
      </c>
      <c r="F34" s="516">
        <v>486089.40000000224</v>
      </c>
      <c r="G34" s="517">
        <v>3.0750413809264217</v>
      </c>
      <c r="H34" s="43"/>
    </row>
    <row r="35" spans="1:8" s="14" customFormat="1" ht="15" hidden="1" customHeight="1">
      <c r="A35" s="113">
        <v>37530</v>
      </c>
      <c r="B35" s="525">
        <v>2002</v>
      </c>
      <c r="C35" s="519">
        <v>16340244.600000001</v>
      </c>
      <c r="D35" s="516">
        <v>46582.560000002384</v>
      </c>
      <c r="E35" s="517">
        <v>0.28589374129428791</v>
      </c>
      <c r="F35" s="516">
        <v>494912.07000000216</v>
      </c>
      <c r="G35" s="517">
        <v>3.1233933971595889</v>
      </c>
      <c r="H35" s="43"/>
    </row>
    <row r="36" spans="1:8" s="14" customFormat="1" ht="15" hidden="1" customHeight="1">
      <c r="A36" s="113">
        <v>37561</v>
      </c>
      <c r="B36" s="525">
        <v>2002</v>
      </c>
      <c r="C36" s="519">
        <v>16376762.680000002</v>
      </c>
      <c r="D36" s="516">
        <v>36518.080000000075</v>
      </c>
      <c r="E36" s="517">
        <v>0.22348551624496338</v>
      </c>
      <c r="F36" s="516">
        <v>490988.02000000142</v>
      </c>
      <c r="G36" s="517">
        <v>3.0907401779800949</v>
      </c>
      <c r="H36" s="43"/>
    </row>
    <row r="37" spans="1:8" s="14" customFormat="1" ht="15" hidden="1" customHeight="1">
      <c r="A37" s="113">
        <v>37591</v>
      </c>
      <c r="B37" s="525">
        <v>2002</v>
      </c>
      <c r="C37" s="519">
        <v>16380197.689999999</v>
      </c>
      <c r="D37" s="516">
        <v>3435.0099999979138</v>
      </c>
      <c r="E37" s="517">
        <v>2.0974902470754841E-2</v>
      </c>
      <c r="F37" s="516">
        <v>478282.42999999784</v>
      </c>
      <c r="G37" s="517">
        <v>3.007703299759612</v>
      </c>
      <c r="H37" s="43"/>
    </row>
    <row r="38" spans="1:8" s="14" customFormat="1" ht="15" hidden="1" customHeight="1">
      <c r="A38" s="114" t="s">
        <v>227</v>
      </c>
      <c r="B38" s="526" t="s">
        <v>227</v>
      </c>
      <c r="C38" s="521"/>
      <c r="D38" s="522"/>
      <c r="E38" s="523"/>
      <c r="F38" s="522"/>
      <c r="G38" s="523"/>
      <c r="H38" s="43"/>
    </row>
    <row r="39" spans="1:8" s="14" customFormat="1" ht="15" hidden="1" customHeight="1">
      <c r="A39" s="113">
        <v>37622</v>
      </c>
      <c r="B39" s="525">
        <v>2003</v>
      </c>
      <c r="C39" s="515">
        <v>16217209.48</v>
      </c>
      <c r="D39" s="516">
        <v>-162988.20999999903</v>
      </c>
      <c r="E39" s="517">
        <v>-0.99503200806606174</v>
      </c>
      <c r="F39" s="516">
        <v>500689.47000000253</v>
      </c>
      <c r="G39" s="517">
        <v>3.1857527600348305</v>
      </c>
      <c r="H39" s="43"/>
    </row>
    <row r="40" spans="1:8" s="14" customFormat="1" ht="15" hidden="1" customHeight="1">
      <c r="A40" s="113">
        <v>37653</v>
      </c>
      <c r="B40" s="525">
        <v>2003</v>
      </c>
      <c r="C40" s="519">
        <v>16365395.649999997</v>
      </c>
      <c r="D40" s="516">
        <v>148186.1699999962</v>
      </c>
      <c r="E40" s="517">
        <v>0.91375874611934194</v>
      </c>
      <c r="F40" s="516">
        <v>531057.39999999665</v>
      </c>
      <c r="G40" s="517">
        <v>3.3538338743016141</v>
      </c>
      <c r="H40" s="43"/>
    </row>
    <row r="41" spans="1:8" s="14" customFormat="1" ht="15" customHeight="1">
      <c r="A41" s="113">
        <v>37681</v>
      </c>
      <c r="B41" s="525">
        <v>2003</v>
      </c>
      <c r="C41" s="519">
        <v>16482972.57</v>
      </c>
      <c r="D41" s="516">
        <v>117576.92000000365</v>
      </c>
      <c r="E41" s="517">
        <v>0.71844838043988091</v>
      </c>
      <c r="F41" s="516">
        <v>555754.36999999918</v>
      </c>
      <c r="G41" s="517">
        <v>3.4893373282221916</v>
      </c>
      <c r="H41" s="43"/>
    </row>
    <row r="42" spans="1:8" s="14" customFormat="1" ht="15" hidden="1" customHeight="1">
      <c r="A42" s="113">
        <v>37712</v>
      </c>
      <c r="B42" s="525">
        <v>2003</v>
      </c>
      <c r="C42" s="519">
        <v>16594317.070000002</v>
      </c>
      <c r="D42" s="516">
        <v>111344.50000000186</v>
      </c>
      <c r="E42" s="517">
        <v>0.67551225682834115</v>
      </c>
      <c r="F42" s="516">
        <v>568562.8900000006</v>
      </c>
      <c r="G42" s="517">
        <v>3.5478073831281023</v>
      </c>
      <c r="H42" s="43"/>
    </row>
    <row r="43" spans="1:8" s="14" customFormat="1" ht="15" hidden="1" customHeight="1">
      <c r="A43" s="113">
        <v>37742</v>
      </c>
      <c r="B43" s="525">
        <v>2003</v>
      </c>
      <c r="C43" s="519">
        <v>16735791.039999999</v>
      </c>
      <c r="D43" s="516">
        <v>141473.96999999695</v>
      </c>
      <c r="E43" s="517">
        <v>0.85254469589327186</v>
      </c>
      <c r="F43" s="516">
        <v>552268.6400000006</v>
      </c>
      <c r="G43" s="517">
        <v>3.4125366922592946</v>
      </c>
      <c r="H43" s="43"/>
    </row>
    <row r="44" spans="1:8" s="14" customFormat="1" ht="15" hidden="1" customHeight="1">
      <c r="A44" s="113">
        <v>37773</v>
      </c>
      <c r="B44" s="525">
        <v>2003</v>
      </c>
      <c r="C44" s="519">
        <v>16818072.159999996</v>
      </c>
      <c r="D44" s="516">
        <v>82281.119999997318</v>
      </c>
      <c r="E44" s="517">
        <v>0.49164762994075772</v>
      </c>
      <c r="F44" s="516">
        <v>557806.39999999851</v>
      </c>
      <c r="G44" s="517">
        <v>3.4304875961633599</v>
      </c>
      <c r="H44" s="43"/>
    </row>
    <row r="45" spans="1:8" s="14" customFormat="1" ht="15" hidden="1" customHeight="1">
      <c r="A45" s="113">
        <v>37803</v>
      </c>
      <c r="B45" s="525">
        <v>2003</v>
      </c>
      <c r="C45" s="519">
        <v>16941956.129999999</v>
      </c>
      <c r="D45" s="516">
        <v>123883.97000000253</v>
      </c>
      <c r="E45" s="517">
        <v>0.73661219205996531</v>
      </c>
      <c r="F45" s="516">
        <v>522717.0599999968</v>
      </c>
      <c r="G45" s="517">
        <v>3.1835644622232593</v>
      </c>
      <c r="H45" s="43"/>
    </row>
    <row r="46" spans="1:8" s="14" customFormat="1" ht="15" hidden="1" customHeight="1">
      <c r="A46" s="113">
        <v>37834</v>
      </c>
      <c r="B46" s="525">
        <v>2003</v>
      </c>
      <c r="C46" s="519">
        <v>16810036.199999999</v>
      </c>
      <c r="D46" s="516">
        <v>-131919.9299999997</v>
      </c>
      <c r="E46" s="517">
        <v>-0.77865819618315868</v>
      </c>
      <c r="F46" s="516">
        <v>488231.37999999896</v>
      </c>
      <c r="G46" s="517">
        <v>2.9912830436603599</v>
      </c>
      <c r="H46" s="43"/>
    </row>
    <row r="47" spans="1:8" s="14" customFormat="1" ht="15" hidden="1" customHeight="1">
      <c r="A47" s="113">
        <v>37865</v>
      </c>
      <c r="B47" s="525">
        <v>2003</v>
      </c>
      <c r="C47" s="519">
        <v>16785475.829999998</v>
      </c>
      <c r="D47" s="516">
        <v>-24560.370000001043</v>
      </c>
      <c r="E47" s="517">
        <v>-0.14610539625132901</v>
      </c>
      <c r="F47" s="516">
        <v>491813.78999999911</v>
      </c>
      <c r="G47" s="517">
        <v>3.0184361796177228</v>
      </c>
      <c r="H47" s="43"/>
    </row>
    <row r="48" spans="1:8" s="14" customFormat="1" ht="15" hidden="1" customHeight="1">
      <c r="A48" s="113">
        <v>37895</v>
      </c>
      <c r="B48" s="525">
        <v>2003</v>
      </c>
      <c r="C48" s="519">
        <v>16830082.649999999</v>
      </c>
      <c r="D48" s="516">
        <v>44606.820000000298</v>
      </c>
      <c r="E48" s="517">
        <v>0.26574653260813363</v>
      </c>
      <c r="F48" s="516">
        <v>489838.04999999702</v>
      </c>
      <c r="G48" s="517">
        <v>2.9977400093508919</v>
      </c>
      <c r="H48" s="43"/>
    </row>
    <row r="49" spans="1:8" s="14" customFormat="1" ht="15" hidden="1" customHeight="1">
      <c r="A49" s="113">
        <v>37926</v>
      </c>
      <c r="B49" s="525">
        <v>2003</v>
      </c>
      <c r="C49" s="519">
        <v>16850235.600000001</v>
      </c>
      <c r="D49" s="516">
        <v>20152.95000000298</v>
      </c>
      <c r="E49" s="517">
        <v>0.11974361872788108</v>
      </c>
      <c r="F49" s="516">
        <v>473472.91999999993</v>
      </c>
      <c r="G49" s="517">
        <v>2.8911264652947892</v>
      </c>
      <c r="H49" s="43"/>
    </row>
    <row r="50" spans="1:8" s="14" customFormat="1" ht="15" hidden="1" customHeight="1">
      <c r="A50" s="113">
        <v>37956</v>
      </c>
      <c r="B50" s="525">
        <v>2003</v>
      </c>
      <c r="C50" s="519">
        <v>16826224.210000001</v>
      </c>
      <c r="D50" s="516">
        <v>-24011.390000000596</v>
      </c>
      <c r="E50" s="517">
        <v>-0.14249883841387145</v>
      </c>
      <c r="F50" s="516">
        <v>446026.52000000142</v>
      </c>
      <c r="G50" s="517">
        <v>2.722961764205678</v>
      </c>
      <c r="H50" s="43"/>
    </row>
    <row r="51" spans="1:8" s="14" customFormat="1" ht="15" hidden="1" customHeight="1">
      <c r="A51" s="114" t="s">
        <v>183</v>
      </c>
      <c r="B51" s="526" t="s">
        <v>183</v>
      </c>
      <c r="C51" s="521"/>
      <c r="D51" s="522"/>
      <c r="E51" s="523"/>
      <c r="F51" s="522"/>
      <c r="G51" s="523"/>
      <c r="H51" s="43"/>
    </row>
    <row r="52" spans="1:8" s="11" customFormat="1" ht="15" hidden="1" customHeight="1">
      <c r="A52" s="113">
        <v>37987</v>
      </c>
      <c r="B52" s="525">
        <v>2004</v>
      </c>
      <c r="C52" s="515">
        <v>16640851.450000001</v>
      </c>
      <c r="D52" s="516">
        <v>-185372.75999999978</v>
      </c>
      <c r="E52" s="517">
        <v>-1.1016895869593384</v>
      </c>
      <c r="F52" s="516">
        <v>423641.97000000067</v>
      </c>
      <c r="G52" s="517">
        <v>2.6122988083890704</v>
      </c>
    </row>
    <row r="53" spans="1:8" s="34" customFormat="1" ht="15" hidden="1" customHeight="1">
      <c r="A53" s="113">
        <v>38018</v>
      </c>
      <c r="B53" s="525">
        <v>2004</v>
      </c>
      <c r="C53" s="519">
        <v>16808648.850000001</v>
      </c>
      <c r="D53" s="516">
        <v>167797.40000000037</v>
      </c>
      <c r="E53" s="517">
        <v>1.0083462406005737</v>
      </c>
      <c r="F53" s="516">
        <v>443253.20000000484</v>
      </c>
      <c r="G53" s="517">
        <v>2.7084783617804362</v>
      </c>
    </row>
    <row r="54" spans="1:8" s="11" customFormat="1" ht="15" customHeight="1">
      <c r="A54" s="113">
        <v>38047</v>
      </c>
      <c r="B54" s="525">
        <v>2004</v>
      </c>
      <c r="C54" s="519">
        <v>16930836.649999999</v>
      </c>
      <c r="D54" s="516">
        <v>122187.79999999702</v>
      </c>
      <c r="E54" s="517">
        <v>0.72693409857269842</v>
      </c>
      <c r="F54" s="516">
        <v>447864.07999999821</v>
      </c>
      <c r="G54" s="517">
        <v>2.7171317436706488</v>
      </c>
    </row>
    <row r="55" spans="1:8" s="11" customFormat="1" ht="15" hidden="1" customHeight="1">
      <c r="A55" s="113">
        <v>38078</v>
      </c>
      <c r="B55" s="525">
        <v>2004</v>
      </c>
      <c r="C55" s="519">
        <v>17023372.149999999</v>
      </c>
      <c r="D55" s="516">
        <v>92535.5</v>
      </c>
      <c r="E55" s="517">
        <v>0.54655007258604371</v>
      </c>
      <c r="F55" s="516">
        <v>429055.07999999635</v>
      </c>
      <c r="G55" s="517">
        <v>2.5855543086835695</v>
      </c>
    </row>
    <row r="56" spans="1:8" s="12" customFormat="1" ht="15" hidden="1" customHeight="1">
      <c r="A56" s="113">
        <v>38108</v>
      </c>
      <c r="B56" s="525">
        <v>2004</v>
      </c>
      <c r="C56" s="519">
        <v>17174293.950000003</v>
      </c>
      <c r="D56" s="516">
        <v>150921.80000000447</v>
      </c>
      <c r="E56" s="517">
        <v>0.88655642765822051</v>
      </c>
      <c r="F56" s="516">
        <v>438502.91000000387</v>
      </c>
      <c r="G56" s="517">
        <v>2.6201504843837142</v>
      </c>
    </row>
    <row r="57" spans="1:8" s="11" customFormat="1" ht="15" hidden="1" customHeight="1">
      <c r="A57" s="113">
        <v>38139</v>
      </c>
      <c r="B57" s="525">
        <v>2004</v>
      </c>
      <c r="C57" s="519">
        <v>17276512.779999994</v>
      </c>
      <c r="D57" s="516">
        <v>102218.82999999076</v>
      </c>
      <c r="E57" s="517">
        <v>0.59518504980515274</v>
      </c>
      <c r="F57" s="516">
        <v>458440.61999999732</v>
      </c>
      <c r="G57" s="517">
        <v>2.7258809192788931</v>
      </c>
    </row>
    <row r="58" spans="1:8" s="11" customFormat="1" ht="15" hidden="1" customHeight="1">
      <c r="A58" s="113">
        <v>38169</v>
      </c>
      <c r="B58" s="525">
        <v>2004</v>
      </c>
      <c r="C58" s="519">
        <v>17414516.309999999</v>
      </c>
      <c r="D58" s="516">
        <v>138003.53000000492</v>
      </c>
      <c r="E58" s="517">
        <v>0.79879274108930076</v>
      </c>
      <c r="F58" s="516">
        <v>472560.1799999997</v>
      </c>
      <c r="G58" s="517">
        <v>2.7892893617119654</v>
      </c>
    </row>
    <row r="59" spans="1:8" s="26" customFormat="1" ht="15" hidden="1" customHeight="1">
      <c r="A59" s="113">
        <v>38200</v>
      </c>
      <c r="B59" s="525">
        <v>2004</v>
      </c>
      <c r="C59" s="519">
        <v>17260174.649999999</v>
      </c>
      <c r="D59" s="516">
        <v>-154341.66000000015</v>
      </c>
      <c r="E59" s="517">
        <v>-0.88628163569131857</v>
      </c>
      <c r="F59" s="516">
        <v>450138.44999999925</v>
      </c>
      <c r="G59" s="517">
        <v>2.6777958396068158</v>
      </c>
    </row>
    <row r="60" spans="1:8" s="1" customFormat="1" ht="15" hidden="1" customHeight="1">
      <c r="A60" s="113">
        <v>38231</v>
      </c>
      <c r="B60" s="525">
        <v>2004</v>
      </c>
      <c r="C60" s="519">
        <v>17247118.719999995</v>
      </c>
      <c r="D60" s="516">
        <v>-13055.930000003427</v>
      </c>
      <c r="E60" s="517">
        <v>-7.564193448067158E-2</v>
      </c>
      <c r="F60" s="516">
        <v>461642.88999999687</v>
      </c>
      <c r="G60" s="517">
        <v>2.7502520314313728</v>
      </c>
    </row>
    <row r="61" spans="1:8" s="1" customFormat="1" ht="15" hidden="1" customHeight="1">
      <c r="A61" s="113">
        <v>38261</v>
      </c>
      <c r="B61" s="525">
        <v>2004</v>
      </c>
      <c r="C61" s="519">
        <v>17314217.050000001</v>
      </c>
      <c r="D61" s="516">
        <v>67098.330000005662</v>
      </c>
      <c r="E61" s="517">
        <v>0.38904080785503936</v>
      </c>
      <c r="F61" s="516">
        <v>484134.40000000224</v>
      </c>
      <c r="G61" s="517">
        <v>2.8766014408135021</v>
      </c>
    </row>
    <row r="62" spans="1:8" s="1" customFormat="1" ht="15" hidden="1" customHeight="1">
      <c r="A62" s="113">
        <v>38292</v>
      </c>
      <c r="B62" s="525">
        <v>2004</v>
      </c>
      <c r="C62" s="519">
        <v>17349474.239999998</v>
      </c>
      <c r="D62" s="516">
        <v>35257.189999997616</v>
      </c>
      <c r="E62" s="517">
        <v>0.20363144286676516</v>
      </c>
      <c r="F62" s="516">
        <v>499238.63999999687</v>
      </c>
      <c r="G62" s="517">
        <v>2.9627991670335945</v>
      </c>
    </row>
    <row r="63" spans="1:8" s="1" customFormat="1" ht="15" hidden="1" customHeight="1">
      <c r="A63" s="113">
        <v>38322</v>
      </c>
      <c r="B63" s="525">
        <v>2004</v>
      </c>
      <c r="C63" s="519">
        <v>17340361.050000001</v>
      </c>
      <c r="D63" s="516">
        <v>-9113.1899999976158</v>
      </c>
      <c r="E63" s="517">
        <v>-5.2527182518218751E-2</v>
      </c>
      <c r="F63" s="516">
        <v>514136.83999999985</v>
      </c>
      <c r="G63" s="517">
        <v>3.055568697904576</v>
      </c>
    </row>
    <row r="64" spans="1:8" s="14" customFormat="1" ht="15" hidden="1" customHeight="1">
      <c r="A64" s="114" t="s">
        <v>182</v>
      </c>
      <c r="B64" s="526" t="s">
        <v>182</v>
      </c>
      <c r="C64" s="521"/>
      <c r="D64" s="522"/>
      <c r="E64" s="523"/>
      <c r="F64" s="522"/>
      <c r="G64" s="523"/>
      <c r="H64" s="43"/>
    </row>
    <row r="65" spans="1:8" s="11" customFormat="1" ht="15" hidden="1" customHeight="1">
      <c r="A65" s="113">
        <v>38353</v>
      </c>
      <c r="B65" s="525">
        <v>2005</v>
      </c>
      <c r="C65" s="515">
        <v>17180940.449999999</v>
      </c>
      <c r="D65" s="516">
        <v>-159420.60000000149</v>
      </c>
      <c r="E65" s="517">
        <v>-0.91936148007715701</v>
      </c>
      <c r="F65" s="516">
        <v>540088.99999999814</v>
      </c>
      <c r="G65" s="517">
        <v>3.2455610917673283</v>
      </c>
    </row>
    <row r="66" spans="1:8" s="34" customFormat="1" ht="15" hidden="1" customHeight="1">
      <c r="A66" s="113">
        <v>38384</v>
      </c>
      <c r="B66" s="525">
        <v>2005</v>
      </c>
      <c r="C66" s="519">
        <v>17320383.800000001</v>
      </c>
      <c r="D66" s="516">
        <v>139443.35000000149</v>
      </c>
      <c r="E66" s="517">
        <v>0.81161651427528625</v>
      </c>
      <c r="F66" s="516">
        <v>511734.94999999925</v>
      </c>
      <c r="G66" s="517">
        <v>3.0444740357580713</v>
      </c>
    </row>
    <row r="67" spans="1:8" s="11" customFormat="1" ht="15" customHeight="1">
      <c r="A67" s="113">
        <v>38412</v>
      </c>
      <c r="B67" s="525">
        <v>2005</v>
      </c>
      <c r="C67" s="519">
        <v>17430544.379999999</v>
      </c>
      <c r="D67" s="516">
        <v>110160.57999999821</v>
      </c>
      <c r="E67" s="517">
        <v>0.63601696863091206</v>
      </c>
      <c r="F67" s="516">
        <v>499707.73000000045</v>
      </c>
      <c r="G67" s="517">
        <v>2.9514650712786761</v>
      </c>
    </row>
    <row r="68" spans="1:8" s="11" customFormat="1" ht="15" hidden="1" customHeight="1">
      <c r="A68" s="113">
        <v>38443</v>
      </c>
      <c r="B68" s="525">
        <v>2005</v>
      </c>
      <c r="C68" s="519">
        <v>17575463.009999998</v>
      </c>
      <c r="D68" s="516">
        <v>144918.62999999896</v>
      </c>
      <c r="E68" s="517">
        <v>0.83140621910970935</v>
      </c>
      <c r="F68" s="516">
        <v>552090.8599999994</v>
      </c>
      <c r="G68" s="517">
        <v>3.2431345278438215</v>
      </c>
    </row>
    <row r="69" spans="1:8" s="12" customFormat="1" ht="15" hidden="1" customHeight="1">
      <c r="A69" s="113">
        <v>38473</v>
      </c>
      <c r="B69" s="525">
        <v>2005</v>
      </c>
      <c r="C69" s="519">
        <v>17789655.539999999</v>
      </c>
      <c r="D69" s="516">
        <v>214192.53000000119</v>
      </c>
      <c r="E69" s="517">
        <v>1.2187020613802986</v>
      </c>
      <c r="F69" s="516">
        <v>615361.58999999613</v>
      </c>
      <c r="G69" s="517">
        <v>3.5830386494578192</v>
      </c>
    </row>
    <row r="70" spans="1:8" s="11" customFormat="1" ht="15" hidden="1" customHeight="1">
      <c r="A70" s="113">
        <v>38504</v>
      </c>
      <c r="B70" s="525">
        <v>2005</v>
      </c>
      <c r="C70" s="519">
        <v>18019758.109999999</v>
      </c>
      <c r="D70" s="516">
        <v>230102.5700000003</v>
      </c>
      <c r="E70" s="517">
        <v>1.2934627625735402</v>
      </c>
      <c r="F70" s="516">
        <v>743245.33000000566</v>
      </c>
      <c r="G70" s="517">
        <v>4.3020564361832214</v>
      </c>
    </row>
    <row r="71" spans="1:8" s="11" customFormat="1" ht="15" hidden="1" customHeight="1">
      <c r="A71" s="113">
        <v>38534</v>
      </c>
      <c r="B71" s="525">
        <v>2005</v>
      </c>
      <c r="C71" s="519">
        <v>18260394.07</v>
      </c>
      <c r="D71" s="516">
        <v>240635.96000000089</v>
      </c>
      <c r="E71" s="517">
        <v>1.3354006115457366</v>
      </c>
      <c r="F71" s="516">
        <v>845877.76000000164</v>
      </c>
      <c r="G71" s="517">
        <v>4.8573141219792006</v>
      </c>
    </row>
    <row r="72" spans="1:8" s="26" customFormat="1" ht="15" hidden="1" customHeight="1">
      <c r="A72" s="113">
        <v>38565</v>
      </c>
      <c r="B72" s="525">
        <v>2005</v>
      </c>
      <c r="C72" s="519">
        <v>18168312.589999996</v>
      </c>
      <c r="D72" s="516">
        <v>-92081.480000004172</v>
      </c>
      <c r="E72" s="517">
        <v>-0.50426885447825498</v>
      </c>
      <c r="F72" s="516">
        <v>908137.93999999762</v>
      </c>
      <c r="G72" s="517">
        <v>5.2614643734210347</v>
      </c>
    </row>
    <row r="73" spans="1:8" s="1" customFormat="1" ht="15" hidden="1" customHeight="1">
      <c r="A73" s="113">
        <v>38596</v>
      </c>
      <c r="B73" s="525">
        <v>2005</v>
      </c>
      <c r="C73" s="519">
        <v>18196939.539999995</v>
      </c>
      <c r="D73" s="516">
        <v>28626.949999999255</v>
      </c>
      <c r="E73" s="517">
        <v>0.15756526566894991</v>
      </c>
      <c r="F73" s="516">
        <v>949820.8200000003</v>
      </c>
      <c r="G73" s="517">
        <v>5.5071275116728629</v>
      </c>
    </row>
    <row r="74" spans="1:8" s="1" customFormat="1" ht="15" hidden="1" customHeight="1">
      <c r="A74" s="113">
        <v>38626</v>
      </c>
      <c r="B74" s="525">
        <v>2005</v>
      </c>
      <c r="C74" s="519">
        <v>18294813.400000002</v>
      </c>
      <c r="D74" s="516">
        <v>97873.860000006855</v>
      </c>
      <c r="E74" s="517">
        <v>0.53785890635545286</v>
      </c>
      <c r="F74" s="516">
        <v>980596.35000000149</v>
      </c>
      <c r="G74" s="517">
        <v>5.66353273248356</v>
      </c>
    </row>
    <row r="75" spans="1:8" s="1" customFormat="1" ht="15" hidden="1" customHeight="1">
      <c r="A75" s="113">
        <v>38657</v>
      </c>
      <c r="B75" s="525">
        <v>2005</v>
      </c>
      <c r="C75" s="519">
        <v>18330429.810000002</v>
      </c>
      <c r="D75" s="516">
        <v>35616.410000000149</v>
      </c>
      <c r="E75" s="517">
        <v>0.19468036771559127</v>
      </c>
      <c r="F75" s="516">
        <v>980955.57000000402</v>
      </c>
      <c r="G75" s="517">
        <v>5.6540939306296991</v>
      </c>
    </row>
    <row r="76" spans="1:8" s="1" customFormat="1" ht="15" hidden="1" customHeight="1">
      <c r="A76" s="113">
        <v>38687</v>
      </c>
      <c r="B76" s="525">
        <v>2005</v>
      </c>
      <c r="C76" s="519">
        <v>18316322.949999999</v>
      </c>
      <c r="D76" s="516">
        <v>-14106.860000003129</v>
      </c>
      <c r="E76" s="517">
        <v>-7.6958697347663474E-2</v>
      </c>
      <c r="F76" s="516">
        <v>975961.89999999851</v>
      </c>
      <c r="G76" s="517">
        <v>5.6282674690905594</v>
      </c>
    </row>
    <row r="77" spans="1:8" s="14" customFormat="1" ht="15" hidden="1" customHeight="1">
      <c r="A77" s="114" t="s">
        <v>55</v>
      </c>
      <c r="B77" s="526" t="s">
        <v>55</v>
      </c>
      <c r="C77" s="521"/>
      <c r="D77" s="522"/>
      <c r="E77" s="523"/>
      <c r="F77" s="522"/>
      <c r="G77" s="523"/>
      <c r="H77" s="43"/>
    </row>
    <row r="78" spans="1:8" s="11" customFormat="1" ht="15" hidden="1" customHeight="1">
      <c r="A78" s="113">
        <v>38718</v>
      </c>
      <c r="B78" s="525">
        <v>2006</v>
      </c>
      <c r="C78" s="515">
        <v>18154960.289999999</v>
      </c>
      <c r="D78" s="516">
        <v>-161362.66000000015</v>
      </c>
      <c r="E78" s="517">
        <v>-0.88097736887741007</v>
      </c>
      <c r="F78" s="516">
        <v>974019.83999999985</v>
      </c>
      <c r="G78" s="517">
        <v>5.6691881497092282</v>
      </c>
    </row>
    <row r="79" spans="1:8" s="34" customFormat="1" ht="15" hidden="1" customHeight="1">
      <c r="A79" s="113">
        <v>38749</v>
      </c>
      <c r="B79" s="525">
        <v>2006</v>
      </c>
      <c r="C79" s="519">
        <v>18286896.75</v>
      </c>
      <c r="D79" s="516">
        <v>131936.46000000089</v>
      </c>
      <c r="E79" s="517">
        <v>0.72672403515348094</v>
      </c>
      <c r="F79" s="516">
        <v>966512.94999999925</v>
      </c>
      <c r="G79" s="517">
        <v>5.5802051568857252</v>
      </c>
    </row>
    <row r="80" spans="1:8" s="11" customFormat="1" ht="15" customHeight="1">
      <c r="A80" s="113">
        <v>38777</v>
      </c>
      <c r="B80" s="525">
        <v>2006</v>
      </c>
      <c r="C80" s="519">
        <v>18415427.049999997</v>
      </c>
      <c r="D80" s="516">
        <v>128530.29999999702</v>
      </c>
      <c r="E80" s="517">
        <v>0.70285462731666826</v>
      </c>
      <c r="F80" s="516">
        <v>984882.66999999806</v>
      </c>
      <c r="G80" s="517">
        <v>5.650326510341614</v>
      </c>
    </row>
    <row r="81" spans="1:7" s="11" customFormat="1" ht="15" hidden="1" customHeight="1">
      <c r="A81" s="113">
        <v>38808</v>
      </c>
      <c r="B81" s="525">
        <v>2006</v>
      </c>
      <c r="C81" s="519">
        <v>18540308.849999998</v>
      </c>
      <c r="D81" s="516">
        <v>124881.80000000075</v>
      </c>
      <c r="E81" s="517">
        <v>0.6781368667744232</v>
      </c>
      <c r="F81" s="516">
        <v>964845.83999999985</v>
      </c>
      <c r="G81" s="517">
        <v>5.4897321308179841</v>
      </c>
    </row>
    <row r="82" spans="1:7" s="12" customFormat="1" ht="15" hidden="1" customHeight="1">
      <c r="A82" s="113">
        <v>38838</v>
      </c>
      <c r="B82" s="525">
        <v>2006</v>
      </c>
      <c r="C82" s="519">
        <v>18696526.289999995</v>
      </c>
      <c r="D82" s="516">
        <v>156217.43999999762</v>
      </c>
      <c r="E82" s="517">
        <v>0.84258272752558128</v>
      </c>
      <c r="F82" s="516">
        <v>906870.74999999627</v>
      </c>
      <c r="G82" s="517">
        <v>5.0977420443071537</v>
      </c>
    </row>
    <row r="83" spans="1:7" s="11" customFormat="1" ht="15" hidden="1" customHeight="1">
      <c r="A83" s="113">
        <v>38869</v>
      </c>
      <c r="B83" s="525">
        <v>2006</v>
      </c>
      <c r="C83" s="519">
        <v>18807670.369999994</v>
      </c>
      <c r="D83" s="516">
        <v>111144.07999999821</v>
      </c>
      <c r="E83" s="517">
        <v>0.59446379651519976</v>
      </c>
      <c r="F83" s="516">
        <v>787912.25999999419</v>
      </c>
      <c r="G83" s="517">
        <v>4.3724907692448198</v>
      </c>
    </row>
    <row r="84" spans="1:7" s="11" customFormat="1" ht="15" hidden="1" customHeight="1">
      <c r="A84" s="113">
        <v>38899</v>
      </c>
      <c r="B84" s="525">
        <v>2006</v>
      </c>
      <c r="C84" s="519">
        <v>18944956.34</v>
      </c>
      <c r="D84" s="516">
        <v>137285.97000000626</v>
      </c>
      <c r="E84" s="517">
        <v>0.72994670418613339</v>
      </c>
      <c r="F84" s="516">
        <v>684562.26999999955</v>
      </c>
      <c r="G84" s="517">
        <v>3.7488910007953677</v>
      </c>
    </row>
    <row r="85" spans="1:7" s="26" customFormat="1" ht="15" hidden="1" customHeight="1">
      <c r="A85" s="113">
        <v>38930</v>
      </c>
      <c r="B85" s="525">
        <v>2006</v>
      </c>
      <c r="C85" s="519">
        <v>18760546.599999994</v>
      </c>
      <c r="D85" s="516">
        <v>-184409.74000000581</v>
      </c>
      <c r="E85" s="517">
        <v>-0.97339754544931623</v>
      </c>
      <c r="F85" s="516">
        <v>592234.00999999791</v>
      </c>
      <c r="G85" s="517">
        <v>3.2597083910036275</v>
      </c>
    </row>
    <row r="86" spans="1:7" s="1" customFormat="1" ht="15" hidden="1" customHeight="1">
      <c r="A86" s="113">
        <v>38961</v>
      </c>
      <c r="B86" s="525">
        <v>2006</v>
      </c>
      <c r="C86" s="519">
        <v>18777097.109999996</v>
      </c>
      <c r="D86" s="516">
        <v>16550.510000001639</v>
      </c>
      <c r="E86" s="517">
        <v>8.821976434312262E-2</v>
      </c>
      <c r="F86" s="516">
        <v>580157.5700000003</v>
      </c>
      <c r="G86" s="517">
        <v>3.18821507718215</v>
      </c>
    </row>
    <row r="87" spans="1:7" s="1" customFormat="1" ht="15" hidden="1" customHeight="1">
      <c r="A87" s="113">
        <v>38991</v>
      </c>
      <c r="B87" s="525">
        <v>2006</v>
      </c>
      <c r="C87" s="519">
        <v>18866359.010000002</v>
      </c>
      <c r="D87" s="516">
        <v>89261.90000000596</v>
      </c>
      <c r="E87" s="517">
        <v>0.47537646249094223</v>
      </c>
      <c r="F87" s="516">
        <v>571545.6099999994</v>
      </c>
      <c r="G87" s="517">
        <v>3.1240854853430591</v>
      </c>
    </row>
    <row r="88" spans="1:7" s="1" customFormat="1" ht="15" hidden="1" customHeight="1">
      <c r="A88" s="113">
        <v>39022</v>
      </c>
      <c r="B88" s="525">
        <v>2006</v>
      </c>
      <c r="C88" s="519">
        <v>18922822.34</v>
      </c>
      <c r="D88" s="516">
        <v>56463.329999998212</v>
      </c>
      <c r="E88" s="517">
        <v>0.29928048104072502</v>
      </c>
      <c r="F88" s="516">
        <v>592392.52999999747</v>
      </c>
      <c r="G88" s="517">
        <v>3.231743806011707</v>
      </c>
    </row>
    <row r="89" spans="1:7" s="1" customFormat="1" ht="15" hidden="1" customHeight="1">
      <c r="A89" s="113">
        <v>39052</v>
      </c>
      <c r="B89" s="525">
        <v>2006</v>
      </c>
      <c r="C89" s="519">
        <v>18925995.789999999</v>
      </c>
      <c r="D89" s="516">
        <v>3173.4499999992549</v>
      </c>
      <c r="E89" s="517">
        <v>1.6770489850713943E-2</v>
      </c>
      <c r="F89" s="516">
        <v>609672.83999999985</v>
      </c>
      <c r="G89" s="517">
        <v>3.328576601669937</v>
      </c>
    </row>
    <row r="90" spans="1:7" s="14" customFormat="1" ht="15" hidden="1" customHeight="1">
      <c r="A90" s="114" t="s">
        <v>60</v>
      </c>
      <c r="B90" s="526" t="s">
        <v>60</v>
      </c>
      <c r="C90" s="527"/>
      <c r="D90" s="522"/>
      <c r="E90" s="523"/>
      <c r="F90" s="522"/>
      <c r="G90" s="523"/>
    </row>
    <row r="91" spans="1:7" s="46" customFormat="1" ht="15" hidden="1" customHeight="1">
      <c r="A91" s="113">
        <v>39083</v>
      </c>
      <c r="B91" s="525">
        <v>2007</v>
      </c>
      <c r="C91" s="515">
        <v>18778596.859999996</v>
      </c>
      <c r="D91" s="516">
        <v>-147398.93000000343</v>
      </c>
      <c r="E91" s="517">
        <v>-0.77881730311852948</v>
      </c>
      <c r="F91" s="516">
        <v>623636.56999999657</v>
      </c>
      <c r="G91" s="517">
        <v>3.4350753735523369</v>
      </c>
    </row>
    <row r="92" spans="1:7" s="11" customFormat="1" ht="15" hidden="1" customHeight="1">
      <c r="A92" s="113">
        <v>39114</v>
      </c>
      <c r="B92" s="525">
        <v>2007</v>
      </c>
      <c r="C92" s="519">
        <v>18915997.349999998</v>
      </c>
      <c r="D92" s="516">
        <v>137400.49000000209</v>
      </c>
      <c r="E92" s="517">
        <v>0.73168666979948682</v>
      </c>
      <c r="F92" s="516">
        <v>629100.59999999776</v>
      </c>
      <c r="G92" s="517">
        <v>3.4401714440696338</v>
      </c>
    </row>
    <row r="93" spans="1:7" s="11" customFormat="1" ht="15" customHeight="1">
      <c r="A93" s="113">
        <v>39142</v>
      </c>
      <c r="B93" s="525">
        <v>2007</v>
      </c>
      <c r="C93" s="519">
        <v>19058951.269999996</v>
      </c>
      <c r="D93" s="516">
        <v>142953.91999999806</v>
      </c>
      <c r="E93" s="517">
        <v>0.75573028138533971</v>
      </c>
      <c r="F93" s="516">
        <v>643524.21999999881</v>
      </c>
      <c r="G93" s="517">
        <v>3.4944843703746784</v>
      </c>
    </row>
    <row r="94" spans="1:7" s="11" customFormat="1" ht="15" hidden="1" customHeight="1">
      <c r="A94" s="113">
        <v>39173</v>
      </c>
      <c r="B94" s="525">
        <v>2007</v>
      </c>
      <c r="C94" s="519">
        <v>19151216.009999994</v>
      </c>
      <c r="D94" s="516">
        <v>92264.739999998361</v>
      </c>
      <c r="E94" s="517">
        <v>0.48410187262102511</v>
      </c>
      <c r="F94" s="516">
        <v>610907.15999999642</v>
      </c>
      <c r="G94" s="517">
        <v>3.2950214850385038</v>
      </c>
    </row>
    <row r="95" spans="1:7" s="12" customFormat="1" ht="15" hidden="1" customHeight="1">
      <c r="A95" s="113">
        <v>39203</v>
      </c>
      <c r="B95" s="525">
        <v>2007</v>
      </c>
      <c r="C95" s="519">
        <v>19303188.689999994</v>
      </c>
      <c r="D95" s="516">
        <v>151972.6799999997</v>
      </c>
      <c r="E95" s="517">
        <v>0.79354062906837441</v>
      </c>
      <c r="F95" s="516">
        <v>606662.39999999851</v>
      </c>
      <c r="G95" s="517">
        <v>3.2447867084511586</v>
      </c>
    </row>
    <row r="96" spans="1:7" s="12" customFormat="1" ht="15" hidden="1" customHeight="1">
      <c r="A96" s="113">
        <v>39234</v>
      </c>
      <c r="B96" s="525">
        <v>2007</v>
      </c>
      <c r="C96" s="519">
        <v>19377776.300000001</v>
      </c>
      <c r="D96" s="516">
        <v>74587.610000006855</v>
      </c>
      <c r="E96" s="517">
        <v>0.3864004605552509</v>
      </c>
      <c r="F96" s="516">
        <v>570105.93000000715</v>
      </c>
      <c r="G96" s="517">
        <v>3.0312416093243542</v>
      </c>
    </row>
    <row r="97" spans="1:8" s="12" customFormat="1" ht="15" hidden="1" customHeight="1">
      <c r="A97" s="113">
        <v>39264</v>
      </c>
      <c r="B97" s="525">
        <v>2007</v>
      </c>
      <c r="C97" s="519">
        <v>19493050.199999996</v>
      </c>
      <c r="D97" s="516">
        <v>115273.89999999478</v>
      </c>
      <c r="E97" s="517">
        <v>0.59487682288907706</v>
      </c>
      <c r="F97" s="516">
        <v>548093.85999999568</v>
      </c>
      <c r="G97" s="517">
        <v>2.8930858966550517</v>
      </c>
    </row>
    <row r="98" spans="1:8" s="19" customFormat="1" ht="15" hidden="1" customHeight="1">
      <c r="A98" s="113">
        <v>39295</v>
      </c>
      <c r="B98" s="525">
        <v>2007</v>
      </c>
      <c r="C98" s="519">
        <v>19286185.189999994</v>
      </c>
      <c r="D98" s="516">
        <v>-206865.01000000164</v>
      </c>
      <c r="E98" s="517">
        <v>-1.0612244255134584</v>
      </c>
      <c r="F98" s="516">
        <v>525638.58999999985</v>
      </c>
      <c r="G98" s="517">
        <v>2.801829825150179</v>
      </c>
    </row>
    <row r="99" spans="1:8" s="6" customFormat="1" ht="15" hidden="1" customHeight="1">
      <c r="A99" s="113">
        <v>39326</v>
      </c>
      <c r="B99" s="525">
        <v>2007</v>
      </c>
      <c r="C99" s="519">
        <v>19290985.350000001</v>
      </c>
      <c r="D99" s="516">
        <v>4800.1600000075996</v>
      </c>
      <c r="E99" s="517">
        <v>2.4889110794674707E-2</v>
      </c>
      <c r="F99" s="516">
        <v>513888.24000000581</v>
      </c>
      <c r="G99" s="517">
        <v>2.7367821393772687</v>
      </c>
      <c r="H99" s="19"/>
    </row>
    <row r="100" spans="1:8" s="6" customFormat="1" ht="15" hidden="1" customHeight="1">
      <c r="A100" s="113">
        <v>39356</v>
      </c>
      <c r="B100" s="525">
        <v>2007</v>
      </c>
      <c r="C100" s="519">
        <v>19371683.499999993</v>
      </c>
      <c r="D100" s="516">
        <v>80698.149999991059</v>
      </c>
      <c r="E100" s="517">
        <v>0.41832051881161192</v>
      </c>
      <c r="F100" s="516">
        <v>505324.48999999091</v>
      </c>
      <c r="G100" s="517">
        <v>2.6784420339512707</v>
      </c>
      <c r="H100" s="19"/>
    </row>
    <row r="101" spans="1:8" s="6" customFormat="1" ht="15" hidden="1" customHeight="1">
      <c r="A101" s="113">
        <v>39387</v>
      </c>
      <c r="B101" s="525">
        <v>2007</v>
      </c>
      <c r="C101" s="519">
        <v>19393158.910000004</v>
      </c>
      <c r="D101" s="516">
        <v>21475.410000011325</v>
      </c>
      <c r="E101" s="517">
        <v>0.11085980214373592</v>
      </c>
      <c r="F101" s="516">
        <v>470336.57000000402</v>
      </c>
      <c r="G101" s="517">
        <v>2.4855518989140677</v>
      </c>
    </row>
    <row r="102" spans="1:8" s="6" customFormat="1" ht="15" hidden="1" customHeight="1">
      <c r="A102" s="113">
        <v>39417</v>
      </c>
      <c r="B102" s="525">
        <v>2007</v>
      </c>
      <c r="C102" s="519">
        <v>19372777.080000002</v>
      </c>
      <c r="D102" s="516">
        <v>-20381.830000001937</v>
      </c>
      <c r="E102" s="517">
        <v>-0.10509804047185867</v>
      </c>
      <c r="F102" s="516">
        <v>446781.29000000283</v>
      </c>
      <c r="G102" s="517">
        <v>2.360675205455081</v>
      </c>
    </row>
    <row r="103" spans="1:8" s="14" customFormat="1" ht="15" hidden="1" customHeight="1">
      <c r="A103" s="114" t="s">
        <v>67</v>
      </c>
      <c r="B103" s="526" t="s">
        <v>67</v>
      </c>
      <c r="C103" s="527"/>
      <c r="D103" s="528"/>
      <c r="E103" s="529"/>
      <c r="F103" s="522"/>
      <c r="G103" s="523"/>
      <c r="H103" s="6"/>
    </row>
    <row r="104" spans="1:8" s="46" customFormat="1" ht="15" hidden="1" customHeight="1">
      <c r="A104" s="113">
        <v>39448</v>
      </c>
      <c r="B104" s="525">
        <v>2008</v>
      </c>
      <c r="C104" s="515">
        <v>19161851.009999994</v>
      </c>
      <c r="D104" s="516">
        <v>-210926.07000000775</v>
      </c>
      <c r="E104" s="517">
        <v>-1.0887756005707843</v>
      </c>
      <c r="F104" s="516">
        <v>383254.14999999851</v>
      </c>
      <c r="G104" s="517">
        <v>2.0409094079673338</v>
      </c>
    </row>
    <row r="105" spans="1:8" s="11" customFormat="1" ht="15" hidden="1" customHeight="1">
      <c r="A105" s="113">
        <v>39479</v>
      </c>
      <c r="B105" s="525">
        <v>2008</v>
      </c>
      <c r="C105" s="515">
        <v>19245226.760000005</v>
      </c>
      <c r="D105" s="516">
        <v>83375.750000011176</v>
      </c>
      <c r="E105" s="517">
        <v>0.4351132359629446</v>
      </c>
      <c r="F105" s="516">
        <v>329229.4100000076</v>
      </c>
      <c r="G105" s="517">
        <v>1.7404813709175642</v>
      </c>
    </row>
    <row r="106" spans="1:8" s="11" customFormat="1" ht="15" customHeight="1">
      <c r="A106" s="113">
        <v>39508</v>
      </c>
      <c r="B106" s="525">
        <v>2008</v>
      </c>
      <c r="C106" s="515">
        <v>19314410.130000006</v>
      </c>
      <c r="D106" s="516">
        <v>69183.370000001043</v>
      </c>
      <c r="E106" s="517">
        <v>0.35948326752790649</v>
      </c>
      <c r="F106" s="516">
        <v>255458.86000001058</v>
      </c>
      <c r="G106" s="517">
        <v>1.3403615780377152</v>
      </c>
    </row>
    <row r="107" spans="1:8" s="11" customFormat="1" ht="15" hidden="1" customHeight="1">
      <c r="A107" s="113">
        <v>39539</v>
      </c>
      <c r="B107" s="525">
        <v>2008</v>
      </c>
      <c r="C107" s="515">
        <v>19356269.419999998</v>
      </c>
      <c r="D107" s="516">
        <v>41859.289999991655</v>
      </c>
      <c r="E107" s="517">
        <v>0.21672569712588086</v>
      </c>
      <c r="F107" s="516">
        <v>205053.41000000387</v>
      </c>
      <c r="G107" s="517">
        <v>1.0707069978894879</v>
      </c>
    </row>
    <row r="108" spans="1:8" s="12" customFormat="1" ht="15" hidden="1" customHeight="1">
      <c r="A108" s="113">
        <v>39569</v>
      </c>
      <c r="B108" s="525">
        <v>2008</v>
      </c>
      <c r="C108" s="515">
        <v>19409641.569999997</v>
      </c>
      <c r="D108" s="516">
        <v>53372.14999999851</v>
      </c>
      <c r="E108" s="517">
        <v>0.27573572593925633</v>
      </c>
      <c r="F108" s="516">
        <v>106452.88000000268</v>
      </c>
      <c r="G108" s="517">
        <v>0.55147821279470577</v>
      </c>
      <c r="H108" s="11"/>
    </row>
    <row r="109" spans="1:8" s="12" customFormat="1" ht="15" hidden="1" customHeight="1">
      <c r="A109" s="113">
        <v>39600</v>
      </c>
      <c r="B109" s="525">
        <v>2008</v>
      </c>
      <c r="C109" s="515">
        <v>19358953.440000001</v>
      </c>
      <c r="D109" s="516">
        <v>-50688.129999995232</v>
      </c>
      <c r="E109" s="517">
        <v>-0.26114923254606026</v>
      </c>
      <c r="F109" s="516">
        <v>-18822.859999999404</v>
      </c>
      <c r="G109" s="517">
        <v>-9.713632621509305E-2</v>
      </c>
    </row>
    <row r="110" spans="1:8" s="12" customFormat="1" ht="15" hidden="1" customHeight="1">
      <c r="A110" s="113">
        <v>39630</v>
      </c>
      <c r="B110" s="525">
        <v>2008</v>
      </c>
      <c r="C110" s="515">
        <v>19382222.600000001</v>
      </c>
      <c r="D110" s="516">
        <v>23269.160000000149</v>
      </c>
      <c r="E110" s="517">
        <v>0.12019843981813949</v>
      </c>
      <c r="F110" s="516">
        <v>-110827.59999999404</v>
      </c>
      <c r="G110" s="517">
        <v>-0.56854929763630935</v>
      </c>
    </row>
    <row r="111" spans="1:8" s="19" customFormat="1" ht="15" hidden="1" customHeight="1">
      <c r="A111" s="113">
        <v>39661</v>
      </c>
      <c r="B111" s="525">
        <v>2008</v>
      </c>
      <c r="C111" s="515">
        <v>19137556.149999999</v>
      </c>
      <c r="D111" s="516">
        <v>-244666.45000000298</v>
      </c>
      <c r="E111" s="517">
        <v>-1.2623240123142665</v>
      </c>
      <c r="F111" s="516">
        <v>-148629.03999999538</v>
      </c>
      <c r="G111" s="517">
        <v>-0.77065027912860273</v>
      </c>
    </row>
    <row r="112" spans="1:8" s="6" customFormat="1" ht="15" hidden="1" customHeight="1">
      <c r="A112" s="113">
        <v>39692</v>
      </c>
      <c r="B112" s="525">
        <v>2008</v>
      </c>
      <c r="C112" s="515">
        <v>19020359.469999995</v>
      </c>
      <c r="D112" s="516">
        <v>-117196.68000000343</v>
      </c>
      <c r="E112" s="517">
        <v>-0.61239104450649506</v>
      </c>
      <c r="F112" s="516">
        <v>-270625.88000000641</v>
      </c>
      <c r="G112" s="517">
        <v>-1.4028618812880183</v>
      </c>
      <c r="H112" s="19"/>
    </row>
    <row r="113" spans="1:8" s="6" customFormat="1" ht="15" hidden="1" customHeight="1">
      <c r="A113" s="113">
        <v>39722</v>
      </c>
      <c r="B113" s="525">
        <v>2008</v>
      </c>
      <c r="C113" s="515">
        <v>18918473.260000002</v>
      </c>
      <c r="D113" s="516">
        <v>-101886.20999999344</v>
      </c>
      <c r="E113" s="517">
        <v>-0.53566921361655773</v>
      </c>
      <c r="F113" s="516">
        <v>-453210.23999999091</v>
      </c>
      <c r="G113" s="517">
        <v>-2.3395500964074216</v>
      </c>
      <c r="H113" s="19"/>
    </row>
    <row r="114" spans="1:8" s="6" customFormat="1" ht="15" hidden="1" customHeight="1">
      <c r="A114" s="113">
        <v>39753</v>
      </c>
      <c r="B114" s="525">
        <v>2008</v>
      </c>
      <c r="C114" s="515">
        <v>18721386.649999999</v>
      </c>
      <c r="D114" s="516">
        <v>-197086.61000000313</v>
      </c>
      <c r="E114" s="517">
        <v>-1.0417680501560938</v>
      </c>
      <c r="F114" s="516">
        <v>-671772.26000000536</v>
      </c>
      <c r="G114" s="517">
        <v>-3.4639651184088791</v>
      </c>
    </row>
    <row r="115" spans="1:8" s="6" customFormat="1" ht="15" hidden="1" customHeight="1">
      <c r="A115" s="113">
        <v>39783</v>
      </c>
      <c r="B115" s="525">
        <v>2008</v>
      </c>
      <c r="C115" s="515">
        <v>18531311.780000001</v>
      </c>
      <c r="D115" s="516">
        <v>-190074.86999999732</v>
      </c>
      <c r="E115" s="517">
        <v>-1.0152820063678263</v>
      </c>
      <c r="F115" s="516">
        <v>-841465.30000000075</v>
      </c>
      <c r="G115" s="517">
        <v>-4.3435450504858579</v>
      </c>
    </row>
    <row r="116" spans="1:8" s="14" customFormat="1" ht="15" hidden="1" customHeight="1">
      <c r="A116" s="114" t="s">
        <v>126</v>
      </c>
      <c r="B116" s="526" t="s">
        <v>126</v>
      </c>
      <c r="C116" s="527"/>
      <c r="D116" s="528"/>
      <c r="E116" s="529"/>
      <c r="F116" s="528"/>
      <c r="G116" s="529"/>
      <c r="H116" s="6"/>
    </row>
    <row r="117" spans="1:8" s="46" customFormat="1" ht="15" hidden="1" customHeight="1">
      <c r="A117" s="113">
        <v>39814</v>
      </c>
      <c r="B117" s="525">
        <v>2009</v>
      </c>
      <c r="C117" s="515">
        <v>18181742.699999999</v>
      </c>
      <c r="D117" s="516">
        <v>-349569.08000000194</v>
      </c>
      <c r="E117" s="517">
        <v>-1.8863698595653347</v>
      </c>
      <c r="F117" s="516">
        <v>-980108.30999999493</v>
      </c>
      <c r="G117" s="517">
        <v>-5.1148936994056839</v>
      </c>
    </row>
    <row r="118" spans="1:8" s="11" customFormat="1" ht="15" hidden="1" customHeight="1">
      <c r="A118" s="113">
        <v>39845</v>
      </c>
      <c r="B118" s="525">
        <v>2009</v>
      </c>
      <c r="C118" s="515">
        <v>18112610.600000001</v>
      </c>
      <c r="D118" s="516">
        <v>-69132.099999997765</v>
      </c>
      <c r="E118" s="517">
        <v>-0.38022812851707499</v>
      </c>
      <c r="F118" s="516">
        <v>-1132616.1600000039</v>
      </c>
      <c r="G118" s="517">
        <v>-5.8851796038801467</v>
      </c>
    </row>
    <row r="119" spans="1:8" s="11" customFormat="1" ht="15" customHeight="1">
      <c r="A119" s="113">
        <v>39873</v>
      </c>
      <c r="B119" s="525">
        <v>2009</v>
      </c>
      <c r="C119" s="515">
        <v>18058121.809999999</v>
      </c>
      <c r="D119" s="516">
        <v>-54488.790000002831</v>
      </c>
      <c r="E119" s="517">
        <v>-0.30083344252982158</v>
      </c>
      <c r="F119" s="516">
        <v>-1256288.3200000077</v>
      </c>
      <c r="G119" s="517">
        <v>-6.5044094618695283</v>
      </c>
    </row>
    <row r="120" spans="1:8" s="11" customFormat="1" ht="15" hidden="1" customHeight="1">
      <c r="A120" s="113">
        <v>39904</v>
      </c>
      <c r="B120" s="525">
        <v>2009</v>
      </c>
      <c r="C120" s="515">
        <v>18034183.25</v>
      </c>
      <c r="D120" s="516">
        <v>-23938.559999998659</v>
      </c>
      <c r="E120" s="517">
        <v>-0.13256395239699259</v>
      </c>
      <c r="F120" s="516">
        <v>-1322086.1699999981</v>
      </c>
      <c r="G120" s="517">
        <v>-6.8302736509440365</v>
      </c>
    </row>
    <row r="121" spans="1:8" s="12" customFormat="1" ht="15" hidden="1" customHeight="1">
      <c r="A121" s="113">
        <v>39934</v>
      </c>
      <c r="B121" s="525">
        <v>2009</v>
      </c>
      <c r="C121" s="515">
        <v>18103487.350000001</v>
      </c>
      <c r="D121" s="516">
        <v>69304.10000000149</v>
      </c>
      <c r="E121" s="517">
        <v>0.38429297872417578</v>
      </c>
      <c r="F121" s="516">
        <v>-1306153.2199999951</v>
      </c>
      <c r="G121" s="517">
        <v>-6.7294092747123102</v>
      </c>
      <c r="H121" s="11"/>
    </row>
    <row r="122" spans="1:8" s="12" customFormat="1" ht="15" hidden="1" customHeight="1">
      <c r="A122" s="113">
        <v>39965</v>
      </c>
      <c r="B122" s="525">
        <v>2009</v>
      </c>
      <c r="C122" s="515">
        <v>18097986.039999999</v>
      </c>
      <c r="D122" s="516">
        <v>-5501.3100000023842</v>
      </c>
      <c r="E122" s="517">
        <v>-3.0388122982287769E-2</v>
      </c>
      <c r="F122" s="516">
        <v>-1260967.4000000022</v>
      </c>
      <c r="G122" s="517">
        <v>-6.5136134755846626</v>
      </c>
    </row>
    <row r="123" spans="1:8" s="12" customFormat="1" ht="15" hidden="1" customHeight="1">
      <c r="A123" s="113">
        <v>39995</v>
      </c>
      <c r="B123" s="525">
        <v>2009</v>
      </c>
      <c r="C123" s="515">
        <v>18143554.039999999</v>
      </c>
      <c r="D123" s="516">
        <v>45568</v>
      </c>
      <c r="E123" s="517">
        <v>0.25178492181001388</v>
      </c>
      <c r="F123" s="516">
        <v>-1238668.5600000024</v>
      </c>
      <c r="G123" s="517">
        <v>-6.3907457135488812</v>
      </c>
    </row>
    <row r="124" spans="1:8" s="12" customFormat="1" ht="15" hidden="1" customHeight="1">
      <c r="A124" s="113">
        <v>40026</v>
      </c>
      <c r="B124" s="525">
        <v>2009</v>
      </c>
      <c r="C124" s="515">
        <v>18001310.040000003</v>
      </c>
      <c r="D124" s="516">
        <v>-142243.99999999627</v>
      </c>
      <c r="E124" s="517">
        <v>-0.78399193281757107</v>
      </c>
      <c r="F124" s="516">
        <v>-1136246.1099999957</v>
      </c>
      <c r="G124" s="517">
        <v>-5.9372581383647258</v>
      </c>
    </row>
    <row r="125" spans="1:8" s="6" customFormat="1" ht="15" hidden="1" customHeight="1">
      <c r="A125" s="113">
        <v>40057</v>
      </c>
      <c r="B125" s="525">
        <v>2009</v>
      </c>
      <c r="C125" s="515">
        <v>17935094.549999997</v>
      </c>
      <c r="D125" s="516">
        <v>-66215.490000005811</v>
      </c>
      <c r="E125" s="517">
        <v>-0.36783706215197753</v>
      </c>
      <c r="F125" s="516">
        <v>-1085264.9199999981</v>
      </c>
      <c r="G125" s="517">
        <v>-5.705806568544304</v>
      </c>
      <c r="H125" s="19"/>
    </row>
    <row r="126" spans="1:8" s="6" customFormat="1" ht="15" hidden="1" customHeight="1">
      <c r="A126" s="113">
        <v>40087</v>
      </c>
      <c r="B126" s="525">
        <v>2009</v>
      </c>
      <c r="C126" s="515">
        <v>17908945.379999999</v>
      </c>
      <c r="D126" s="516">
        <v>-26149.169999998063</v>
      </c>
      <c r="E126" s="517">
        <v>-0.14579889683379577</v>
      </c>
      <c r="F126" s="516">
        <v>-1009527.8800000027</v>
      </c>
      <c r="G126" s="517">
        <v>-5.3362016380808228</v>
      </c>
      <c r="H126" s="19"/>
    </row>
    <row r="127" spans="1:8" s="6" customFormat="1" ht="15" hidden="1" customHeight="1">
      <c r="A127" s="113">
        <v>40118</v>
      </c>
      <c r="B127" s="525">
        <v>2009</v>
      </c>
      <c r="C127" s="515">
        <v>17847669.09</v>
      </c>
      <c r="D127" s="516">
        <v>-61276.289999999106</v>
      </c>
      <c r="E127" s="517">
        <v>-0.34215465344168194</v>
      </c>
      <c r="F127" s="516">
        <v>-873717.55999999866</v>
      </c>
      <c r="G127" s="517">
        <v>-4.6669489623515545</v>
      </c>
    </row>
    <row r="128" spans="1:8" s="6" customFormat="1" ht="15" hidden="1" customHeight="1">
      <c r="A128" s="113">
        <v>40148</v>
      </c>
      <c r="B128" s="525">
        <v>2009</v>
      </c>
      <c r="C128" s="515">
        <v>17803839</v>
      </c>
      <c r="D128" s="516">
        <v>-43830.089999999851</v>
      </c>
      <c r="E128" s="517">
        <v>-0.24557879115182857</v>
      </c>
      <c r="F128" s="516">
        <v>-727472.78000000119</v>
      </c>
      <c r="G128" s="517">
        <v>-3.9256410373772326</v>
      </c>
    </row>
    <row r="129" spans="1:9" s="14" customFormat="1" ht="15" hidden="1" customHeight="1">
      <c r="A129" s="114" t="s">
        <v>160</v>
      </c>
      <c r="B129" s="526" t="s">
        <v>160</v>
      </c>
      <c r="C129" s="527"/>
      <c r="D129" s="528"/>
      <c r="E129" s="529"/>
      <c r="F129" s="528"/>
      <c r="G129" s="529"/>
      <c r="H129" s="6"/>
    </row>
    <row r="130" spans="1:9" s="46" customFormat="1" ht="15" hidden="1" customHeight="1">
      <c r="A130" s="113">
        <v>40179</v>
      </c>
      <c r="B130" s="525">
        <v>2010</v>
      </c>
      <c r="C130" s="515">
        <v>17546011.050000001</v>
      </c>
      <c r="D130" s="516">
        <v>-257827.94999999925</v>
      </c>
      <c r="E130" s="517">
        <v>-1.4481592986770977</v>
      </c>
      <c r="F130" s="516">
        <v>-635731.64999999851</v>
      </c>
      <c r="G130" s="517">
        <v>-3.4965385908799504</v>
      </c>
      <c r="I130" s="107"/>
    </row>
    <row r="131" spans="1:9" s="11" customFormat="1" ht="15" hidden="1" customHeight="1">
      <c r="A131" s="113">
        <v>40210</v>
      </c>
      <c r="B131" s="525">
        <v>2010</v>
      </c>
      <c r="C131" s="515">
        <v>17572351.150000002</v>
      </c>
      <c r="D131" s="516">
        <v>26340.10000000149</v>
      </c>
      <c r="E131" s="517">
        <v>0.15012016078721047</v>
      </c>
      <c r="F131" s="516">
        <v>-540259.44999999925</v>
      </c>
      <c r="G131" s="517">
        <v>-2.9827806820955942</v>
      </c>
    </row>
    <row r="132" spans="1:9" s="11" customFormat="1" ht="15" customHeight="1">
      <c r="A132" s="113">
        <v>40238</v>
      </c>
      <c r="B132" s="525">
        <v>2010</v>
      </c>
      <c r="C132" s="515">
        <v>17594808.390000001</v>
      </c>
      <c r="D132" s="516">
        <v>22457.239999998361</v>
      </c>
      <c r="E132" s="517">
        <v>0.12779872088999866</v>
      </c>
      <c r="F132" s="516">
        <v>-463313.41999999806</v>
      </c>
      <c r="G132" s="517">
        <v>-2.56567889437666</v>
      </c>
    </row>
    <row r="133" spans="1:9" s="11" customFormat="1" ht="15" hidden="1" customHeight="1">
      <c r="A133" s="113">
        <v>40269</v>
      </c>
      <c r="B133" s="525">
        <v>2010</v>
      </c>
      <c r="C133" s="515">
        <v>17648660.100000001</v>
      </c>
      <c r="D133" s="516">
        <v>53851.710000000894</v>
      </c>
      <c r="E133" s="517">
        <v>0.30606590766062425</v>
      </c>
      <c r="F133" s="516">
        <v>-385523.14999999851</v>
      </c>
      <c r="G133" s="517">
        <v>-2.1377355694774707</v>
      </c>
    </row>
    <row r="134" spans="1:9" s="12" customFormat="1" ht="15" hidden="1" customHeight="1">
      <c r="A134" s="113">
        <v>40299</v>
      </c>
      <c r="B134" s="525">
        <v>2010</v>
      </c>
      <c r="C134" s="515">
        <v>17761897.379999999</v>
      </c>
      <c r="D134" s="516">
        <v>113237.27999999747</v>
      </c>
      <c r="E134" s="517">
        <v>0.64161970007002367</v>
      </c>
      <c r="F134" s="516">
        <v>-341589.97000000253</v>
      </c>
      <c r="G134" s="517">
        <v>-1.8868738569312313</v>
      </c>
      <c r="H134" s="11"/>
    </row>
    <row r="135" spans="1:9" s="12" customFormat="1" ht="15" hidden="1" customHeight="1">
      <c r="A135" s="113">
        <v>40330</v>
      </c>
      <c r="B135" s="525">
        <v>2010</v>
      </c>
      <c r="C135" s="515">
        <v>17785781.719999999</v>
      </c>
      <c r="D135" s="516">
        <v>23884.339999999851</v>
      </c>
      <c r="E135" s="517">
        <v>0.13446953041680842</v>
      </c>
      <c r="F135" s="516">
        <v>-312204.3200000003</v>
      </c>
      <c r="G135" s="517">
        <v>-1.7250776926778997</v>
      </c>
    </row>
    <row r="136" spans="1:9" s="12" customFormat="1" ht="15" hidden="1" customHeight="1">
      <c r="A136" s="113">
        <v>40360</v>
      </c>
      <c r="B136" s="525">
        <v>2010</v>
      </c>
      <c r="C136" s="515">
        <v>17848322.629999999</v>
      </c>
      <c r="D136" s="516">
        <v>62540.910000000149</v>
      </c>
      <c r="E136" s="517">
        <v>0.35163430533768292</v>
      </c>
      <c r="F136" s="516">
        <v>-295231.41000000015</v>
      </c>
      <c r="G136" s="517">
        <v>-1.6271972368209759</v>
      </c>
    </row>
    <row r="137" spans="1:9" s="12" customFormat="1" ht="15" hidden="1" customHeight="1">
      <c r="A137" s="113">
        <v>40391</v>
      </c>
      <c r="B137" s="525">
        <v>2010</v>
      </c>
      <c r="C137" s="515">
        <v>17716464.27</v>
      </c>
      <c r="D137" s="516">
        <v>-131858.3599999994</v>
      </c>
      <c r="E137" s="517">
        <v>-0.73877171952487686</v>
      </c>
      <c r="F137" s="516">
        <v>-284845.77000000328</v>
      </c>
      <c r="G137" s="517">
        <v>-1.582361335741993</v>
      </c>
    </row>
    <row r="138" spans="1:9" s="12" customFormat="1" ht="15" hidden="1" customHeight="1">
      <c r="A138" s="113">
        <v>40422</v>
      </c>
      <c r="B138" s="525">
        <v>2010</v>
      </c>
      <c r="C138" s="515">
        <v>17671479.629999999</v>
      </c>
      <c r="D138" s="516">
        <v>-44984.640000000596</v>
      </c>
      <c r="E138" s="517">
        <v>-0.25391432124622781</v>
      </c>
      <c r="F138" s="516">
        <v>-263614.91999999806</v>
      </c>
      <c r="G138" s="517">
        <v>-1.4698273224324794</v>
      </c>
    </row>
    <row r="139" spans="1:9" s="6" customFormat="1" ht="15" hidden="1" customHeight="1">
      <c r="A139" s="113">
        <v>40452</v>
      </c>
      <c r="B139" s="525">
        <v>2010</v>
      </c>
      <c r="C139" s="515">
        <v>17666149.050000001</v>
      </c>
      <c r="D139" s="516">
        <v>-5330.5799999982119</v>
      </c>
      <c r="E139" s="517">
        <v>-3.016487646540611E-2</v>
      </c>
      <c r="F139" s="516">
        <v>-242796.32999999821</v>
      </c>
      <c r="G139" s="517">
        <v>-1.3557265648436356</v>
      </c>
      <c r="H139" s="19"/>
    </row>
    <row r="140" spans="1:9" s="6" customFormat="1" ht="15" hidden="1" customHeight="1">
      <c r="A140" s="113">
        <v>40483</v>
      </c>
      <c r="B140" s="525">
        <v>2010</v>
      </c>
      <c r="C140" s="515">
        <v>17612709.379999999</v>
      </c>
      <c r="D140" s="516">
        <v>-53439.670000001788</v>
      </c>
      <c r="E140" s="517">
        <v>-0.30249756100637626</v>
      </c>
      <c r="F140" s="516">
        <v>-234959.71000000089</v>
      </c>
      <c r="G140" s="517">
        <v>-1.3164728055813555</v>
      </c>
    </row>
    <row r="141" spans="1:9" s="6" customFormat="1" ht="15" hidden="1" customHeight="1">
      <c r="A141" s="113">
        <v>40513</v>
      </c>
      <c r="B141" s="525">
        <v>2010</v>
      </c>
      <c r="C141" s="515">
        <v>17584981.629999999</v>
      </c>
      <c r="D141" s="516">
        <v>-27727.75</v>
      </c>
      <c r="E141" s="517">
        <v>-0.15743034987839621</v>
      </c>
      <c r="F141" s="516">
        <v>-218857.37000000104</v>
      </c>
      <c r="G141" s="517">
        <v>-1.2292706646021827</v>
      </c>
    </row>
    <row r="142" spans="1:9" s="14" customFormat="1" ht="15" hidden="1" customHeight="1">
      <c r="A142" s="114" t="s">
        <v>169</v>
      </c>
      <c r="B142" s="526" t="s">
        <v>169</v>
      </c>
      <c r="C142" s="527"/>
      <c r="D142" s="528"/>
      <c r="E142" s="529"/>
      <c r="F142" s="528"/>
      <c r="G142" s="529"/>
      <c r="H142" s="6"/>
    </row>
    <row r="143" spans="1:9" s="46" customFormat="1" ht="15" hidden="1" customHeight="1">
      <c r="A143" s="113">
        <v>40544</v>
      </c>
      <c r="B143" s="525">
        <v>2011</v>
      </c>
      <c r="C143" s="515">
        <v>17361838.5</v>
      </c>
      <c r="D143" s="516">
        <v>-223143.12999999896</v>
      </c>
      <c r="E143" s="517">
        <v>-1.2689415018740533</v>
      </c>
      <c r="F143" s="516">
        <v>-184172.55000000075</v>
      </c>
      <c r="G143" s="517">
        <v>-1.0496548159873669</v>
      </c>
    </row>
    <row r="144" spans="1:9" s="11" customFormat="1" ht="14.45" hidden="1" customHeight="1">
      <c r="A144" s="113">
        <v>40575</v>
      </c>
      <c r="B144" s="525">
        <v>2011</v>
      </c>
      <c r="C144" s="515">
        <v>17347094.300000001</v>
      </c>
      <c r="D144" s="516">
        <v>-14744.199999999255</v>
      </c>
      <c r="E144" s="517">
        <v>-8.4923033928689051E-2</v>
      </c>
      <c r="F144" s="516">
        <v>-225256.85000000149</v>
      </c>
      <c r="G144" s="517">
        <v>-1.2818822482955028</v>
      </c>
    </row>
    <row r="145" spans="1:8" s="11" customFormat="1" ht="14.45" customHeight="1">
      <c r="A145" s="113">
        <v>40603</v>
      </c>
      <c r="B145" s="525">
        <v>2011</v>
      </c>
      <c r="C145" s="515">
        <v>17392754.210000001</v>
      </c>
      <c r="D145" s="516">
        <v>45659.910000000149</v>
      </c>
      <c r="E145" s="517">
        <v>0.26321359191550187</v>
      </c>
      <c r="F145" s="516">
        <v>-202054.1799999997</v>
      </c>
      <c r="G145" s="517">
        <v>-1.1483738584776972</v>
      </c>
    </row>
    <row r="146" spans="1:8" s="11" customFormat="1" ht="14.45" hidden="1" customHeight="1">
      <c r="A146" s="113">
        <v>40634</v>
      </c>
      <c r="B146" s="525">
        <v>2011</v>
      </c>
      <c r="C146" s="515">
        <v>17474200.780000001</v>
      </c>
      <c r="D146" s="516">
        <v>81446.570000000298</v>
      </c>
      <c r="E146" s="517">
        <v>0.46827873847128387</v>
      </c>
      <c r="F146" s="516">
        <v>-174459.3200000003</v>
      </c>
      <c r="G146" s="517">
        <v>-0.98851311664164143</v>
      </c>
    </row>
    <row r="147" spans="1:8" s="11" customFormat="1" ht="14.45" hidden="1" customHeight="1">
      <c r="A147" s="113">
        <v>40664</v>
      </c>
      <c r="B147" s="525">
        <v>2011</v>
      </c>
      <c r="C147" s="515">
        <v>17592190.68</v>
      </c>
      <c r="D147" s="516">
        <v>117989.89999999851</v>
      </c>
      <c r="E147" s="517">
        <v>0.6752234421790746</v>
      </c>
      <c r="F147" s="516">
        <v>-169706.69999999925</v>
      </c>
      <c r="G147" s="517">
        <v>-0.95545366786708996</v>
      </c>
    </row>
    <row r="148" spans="1:8" s="12" customFormat="1" ht="14.45" hidden="1" customHeight="1">
      <c r="A148" s="113">
        <v>40695</v>
      </c>
      <c r="B148" s="525">
        <v>2011</v>
      </c>
      <c r="C148" s="515">
        <v>17586578.68</v>
      </c>
      <c r="D148" s="516">
        <v>-5612</v>
      </c>
      <c r="E148" s="517">
        <v>-3.1900518258822785E-2</v>
      </c>
      <c r="F148" s="516">
        <v>-199203.03999999911</v>
      </c>
      <c r="G148" s="517">
        <v>-1.1200128458565075</v>
      </c>
    </row>
    <row r="149" spans="1:8" s="12" customFormat="1" ht="14.45" hidden="1" customHeight="1">
      <c r="A149" s="113">
        <v>40725</v>
      </c>
      <c r="B149" s="525">
        <v>2011</v>
      </c>
      <c r="C149" s="515">
        <v>17637351.66</v>
      </c>
      <c r="D149" s="516">
        <v>50772.980000000447</v>
      </c>
      <c r="E149" s="517">
        <v>0.28870299859823945</v>
      </c>
      <c r="F149" s="516">
        <v>-210970.96999999881</v>
      </c>
      <c r="G149" s="517">
        <v>-1.1820212709814655</v>
      </c>
    </row>
    <row r="150" spans="1:8" s="12" customFormat="1" ht="14.45" hidden="1" customHeight="1">
      <c r="A150" s="113">
        <v>40756</v>
      </c>
      <c r="B150" s="525">
        <v>2011</v>
      </c>
      <c r="C150" s="515">
        <v>17500517.370000001</v>
      </c>
      <c r="D150" s="516">
        <v>-136834.28999999911</v>
      </c>
      <c r="E150" s="517">
        <v>-0.7758210679119486</v>
      </c>
      <c r="F150" s="516">
        <v>-215946.89999999851</v>
      </c>
      <c r="G150" s="517">
        <v>-1.218905176049546</v>
      </c>
    </row>
    <row r="151" spans="1:8" s="12" customFormat="1" ht="14.45" hidden="1" customHeight="1">
      <c r="A151" s="113">
        <v>40787</v>
      </c>
      <c r="B151" s="525">
        <v>2011</v>
      </c>
      <c r="C151" s="515">
        <v>17435561.629999995</v>
      </c>
      <c r="D151" s="516">
        <v>-64955.740000005811</v>
      </c>
      <c r="E151" s="517">
        <v>-0.37116468403016256</v>
      </c>
      <c r="F151" s="516">
        <v>-235918.00000000373</v>
      </c>
      <c r="G151" s="517">
        <v>-1.3350212033150655</v>
      </c>
    </row>
    <row r="152" spans="1:8" s="6" customFormat="1" ht="14.45" hidden="1" customHeight="1">
      <c r="A152" s="113">
        <v>40817</v>
      </c>
      <c r="B152" s="525">
        <v>2011</v>
      </c>
      <c r="C152" s="515">
        <v>17360312.550000001</v>
      </c>
      <c r="D152" s="516">
        <v>-75249.079999994487</v>
      </c>
      <c r="E152" s="517">
        <v>-0.43158391795374484</v>
      </c>
      <c r="F152" s="516">
        <v>-305836.5</v>
      </c>
      <c r="G152" s="517">
        <v>-1.7312007225479675</v>
      </c>
      <c r="H152" s="19"/>
    </row>
    <row r="153" spans="1:8" s="6" customFormat="1" ht="14.45" hidden="1" customHeight="1">
      <c r="A153" s="113">
        <v>40848</v>
      </c>
      <c r="B153" s="525">
        <v>2011</v>
      </c>
      <c r="C153" s="515">
        <v>17248530.300000001</v>
      </c>
      <c r="D153" s="516">
        <v>-111782.25</v>
      </c>
      <c r="E153" s="517">
        <v>-0.64389537733293878</v>
      </c>
      <c r="F153" s="516">
        <v>-364179.07999999821</v>
      </c>
      <c r="G153" s="517">
        <v>-2.0677061782075441</v>
      </c>
    </row>
    <row r="154" spans="1:8" s="6" customFormat="1" ht="14.45" hidden="1" customHeight="1">
      <c r="A154" s="113">
        <v>40878</v>
      </c>
      <c r="B154" s="525">
        <v>2011</v>
      </c>
      <c r="C154" s="515">
        <v>17229921.5</v>
      </c>
      <c r="D154" s="516">
        <v>-18608.800000000745</v>
      </c>
      <c r="E154" s="517">
        <v>-0.10788629336147437</v>
      </c>
      <c r="F154" s="516">
        <v>-355060.12999999896</v>
      </c>
      <c r="G154" s="517">
        <v>-2.0191100421411079</v>
      </c>
    </row>
    <row r="155" spans="1:8" s="14" customFormat="1" ht="14.45" hidden="1" customHeight="1">
      <c r="A155" s="114" t="s">
        <v>194</v>
      </c>
      <c r="B155" s="526" t="s">
        <v>194</v>
      </c>
      <c r="C155" s="527"/>
      <c r="D155" s="528"/>
      <c r="E155" s="529"/>
      <c r="F155" s="528"/>
      <c r="G155" s="529"/>
      <c r="H155" s="6"/>
    </row>
    <row r="156" spans="1:8" s="46" customFormat="1" ht="15" hidden="1" customHeight="1">
      <c r="A156" s="113">
        <v>40909</v>
      </c>
      <c r="B156" s="525">
        <v>2012</v>
      </c>
      <c r="C156" s="515">
        <v>16958267.140000001</v>
      </c>
      <c r="D156" s="516">
        <v>-271654.3599999994</v>
      </c>
      <c r="E156" s="517">
        <v>-1.5766430508693929</v>
      </c>
      <c r="F156" s="516">
        <v>-403571.3599999994</v>
      </c>
      <c r="G156" s="517">
        <v>-2.3244736437330573</v>
      </c>
    </row>
    <row r="157" spans="1:8" s="11" customFormat="1" ht="15" hidden="1" customHeight="1">
      <c r="A157" s="113">
        <v>40940</v>
      </c>
      <c r="B157" s="525">
        <v>2012</v>
      </c>
      <c r="C157" s="515">
        <v>16897111.539999999</v>
      </c>
      <c r="D157" s="516">
        <v>-61155.60000000149</v>
      </c>
      <c r="E157" s="517">
        <v>-0.3606241103240535</v>
      </c>
      <c r="F157" s="516">
        <v>-449982.76000000164</v>
      </c>
      <c r="G157" s="517">
        <v>-2.5939950069908946</v>
      </c>
    </row>
    <row r="158" spans="1:8" s="11" customFormat="1" ht="15.6" customHeight="1">
      <c r="A158" s="113">
        <v>40969</v>
      </c>
      <c r="B158" s="525">
        <v>2012</v>
      </c>
      <c r="C158" s="515">
        <v>16902530.419999998</v>
      </c>
      <c r="D158" s="516">
        <v>5418.8799999989569</v>
      </c>
      <c r="E158" s="517">
        <v>3.2069859911686649E-2</v>
      </c>
      <c r="F158" s="516">
        <v>-490223.79000000283</v>
      </c>
      <c r="G158" s="517">
        <v>-2.8185518180792002</v>
      </c>
    </row>
    <row r="159" spans="1:8" s="11" customFormat="1" ht="15" hidden="1" customHeight="1">
      <c r="A159" s="113">
        <v>41000</v>
      </c>
      <c r="B159" s="525">
        <v>2012</v>
      </c>
      <c r="C159" s="515">
        <v>16919079.210000001</v>
      </c>
      <c r="D159" s="516">
        <v>16548.790000002831</v>
      </c>
      <c r="E159" s="517">
        <v>9.7907174776750594E-2</v>
      </c>
      <c r="F159" s="516">
        <v>-555121.5700000003</v>
      </c>
      <c r="G159" s="517">
        <v>-3.1768066361888287</v>
      </c>
    </row>
    <row r="160" spans="1:8" s="11" customFormat="1" ht="15" hidden="1" customHeight="1">
      <c r="A160" s="113">
        <v>41030</v>
      </c>
      <c r="B160" s="525">
        <v>2012</v>
      </c>
      <c r="C160" s="515">
        <v>16996510.359999999</v>
      </c>
      <c r="D160" s="516">
        <v>77431.14999999851</v>
      </c>
      <c r="E160" s="517">
        <v>0.45765581589233761</v>
      </c>
      <c r="F160" s="516">
        <v>-595680.3200000003</v>
      </c>
      <c r="G160" s="517">
        <v>-3.3860497014576509</v>
      </c>
    </row>
    <row r="161" spans="1:8" s="11" customFormat="1" ht="15" hidden="1" customHeight="1">
      <c r="A161" s="113">
        <v>41061</v>
      </c>
      <c r="B161" s="525">
        <v>2012</v>
      </c>
      <c r="C161" s="515">
        <v>17027842.57</v>
      </c>
      <c r="D161" s="516">
        <v>31332.210000000894</v>
      </c>
      <c r="E161" s="517">
        <v>0.18434495867892053</v>
      </c>
      <c r="F161" s="516">
        <v>-558736.1099999994</v>
      </c>
      <c r="G161" s="517">
        <v>-3.1770597349637484</v>
      </c>
    </row>
    <row r="162" spans="1:8" s="12" customFormat="1" ht="15" hidden="1" customHeight="1">
      <c r="A162" s="113">
        <v>41091</v>
      </c>
      <c r="B162" s="525">
        <v>2012</v>
      </c>
      <c r="C162" s="515">
        <v>17032738.449999999</v>
      </c>
      <c r="D162" s="516">
        <v>4895.8799999989569</v>
      </c>
      <c r="E162" s="517">
        <v>2.8752203808977583E-2</v>
      </c>
      <c r="F162" s="516">
        <v>-604613.21000000089</v>
      </c>
      <c r="G162" s="517">
        <v>-3.4280271871610495</v>
      </c>
    </row>
    <row r="163" spans="1:8" s="12" customFormat="1" ht="15" hidden="1" customHeight="1">
      <c r="A163" s="113">
        <v>41122</v>
      </c>
      <c r="B163" s="525">
        <v>2012</v>
      </c>
      <c r="C163" s="515">
        <v>16895976.899999999</v>
      </c>
      <c r="D163" s="516">
        <v>-136761.55000000075</v>
      </c>
      <c r="E163" s="517">
        <v>-0.80293342377954957</v>
      </c>
      <c r="F163" s="516">
        <v>-604540.47000000253</v>
      </c>
      <c r="G163" s="517">
        <v>-3.4544148451081043</v>
      </c>
    </row>
    <row r="164" spans="1:8" s="12" customFormat="1" ht="15" hidden="1" customHeight="1">
      <c r="A164" s="113">
        <v>41153</v>
      </c>
      <c r="B164" s="525">
        <v>2012</v>
      </c>
      <c r="C164" s="515">
        <v>16809803.149999999</v>
      </c>
      <c r="D164" s="516">
        <v>-86173.75</v>
      </c>
      <c r="E164" s="517">
        <v>-0.51002525932666742</v>
      </c>
      <c r="F164" s="516">
        <v>-625759.47999999672</v>
      </c>
      <c r="G164" s="517">
        <v>-3.5889780511761842</v>
      </c>
    </row>
    <row r="165" spans="1:8" s="6" customFormat="1" ht="15" hidden="1" customHeight="1">
      <c r="A165" s="113">
        <v>41183</v>
      </c>
      <c r="B165" s="525">
        <v>2012</v>
      </c>
      <c r="C165" s="515">
        <v>16736726.630000001</v>
      </c>
      <c r="D165" s="516">
        <v>-73076.51999999769</v>
      </c>
      <c r="E165" s="517">
        <v>-0.43472561426156631</v>
      </c>
      <c r="F165" s="516">
        <v>-623585.91999999993</v>
      </c>
      <c r="G165" s="517">
        <v>-3.5920201217805783</v>
      </c>
      <c r="H165" s="19"/>
    </row>
    <row r="166" spans="1:8" s="6" customFormat="1" ht="15" hidden="1" customHeight="1">
      <c r="A166" s="113">
        <v>41214</v>
      </c>
      <c r="B166" s="525">
        <v>2012</v>
      </c>
      <c r="C166" s="515">
        <v>16531048.140000001</v>
      </c>
      <c r="D166" s="516">
        <v>-205678.49000000022</v>
      </c>
      <c r="E166" s="517">
        <v>-1.2289051171531185</v>
      </c>
      <c r="F166" s="516">
        <v>-717482.16000000015</v>
      </c>
      <c r="G166" s="517">
        <v>-4.1596712735577341</v>
      </c>
    </row>
    <row r="167" spans="1:8" s="6" customFormat="1" ht="15" hidden="1" customHeight="1">
      <c r="A167" s="113">
        <v>41244</v>
      </c>
      <c r="B167" s="525">
        <v>2012</v>
      </c>
      <c r="C167" s="515">
        <v>16442681.23</v>
      </c>
      <c r="D167" s="516">
        <v>-88366.910000000149</v>
      </c>
      <c r="E167" s="517">
        <v>-0.53455116246489354</v>
      </c>
      <c r="F167" s="516">
        <v>-787240.26999999955</v>
      </c>
      <c r="G167" s="517">
        <v>-4.5690299285461009</v>
      </c>
    </row>
    <row r="168" spans="1:8" s="14" customFormat="1" ht="15" hidden="1" customHeight="1">
      <c r="B168" s="530">
        <v>2013</v>
      </c>
      <c r="C168" s="531"/>
      <c r="D168" s="532"/>
      <c r="E168" s="533"/>
      <c r="F168" s="532"/>
      <c r="G168" s="533"/>
      <c r="H168" s="6"/>
    </row>
    <row r="169" spans="1:8" s="46" customFormat="1" ht="15" hidden="1" customHeight="1">
      <c r="A169" s="113">
        <v>41275</v>
      </c>
      <c r="B169" s="525">
        <v>2013</v>
      </c>
      <c r="C169" s="515">
        <v>16179438.039999999</v>
      </c>
      <c r="D169" s="516">
        <v>-263243.19000000134</v>
      </c>
      <c r="E169" s="517">
        <v>-1.600974842957541</v>
      </c>
      <c r="F169" s="516">
        <v>-778829.10000000149</v>
      </c>
      <c r="G169" s="517">
        <v>-4.5926219558303387</v>
      </c>
    </row>
    <row r="170" spans="1:8" s="11" customFormat="1" ht="15" hidden="1" customHeight="1">
      <c r="A170" s="113">
        <v>41306</v>
      </c>
      <c r="B170" s="525">
        <v>2013</v>
      </c>
      <c r="C170" s="515">
        <v>16150746.6</v>
      </c>
      <c r="D170" s="516">
        <v>-28691.439999999478</v>
      </c>
      <c r="E170" s="517">
        <v>-0.17733273509912806</v>
      </c>
      <c r="F170" s="516">
        <v>-746364.93999999948</v>
      </c>
      <c r="G170" s="517">
        <v>-4.4171155421040709</v>
      </c>
    </row>
    <row r="171" spans="1:8" s="11" customFormat="1" ht="15" customHeight="1">
      <c r="A171" s="113">
        <v>41334</v>
      </c>
      <c r="B171" s="525">
        <v>2013</v>
      </c>
      <c r="C171" s="515">
        <v>16181274.84</v>
      </c>
      <c r="D171" s="516">
        <v>30528.240000000224</v>
      </c>
      <c r="E171" s="517">
        <v>0.18902061159202788</v>
      </c>
      <c r="F171" s="516">
        <v>-721255.57999999821</v>
      </c>
      <c r="G171" s="517">
        <v>-4.2671455816258685</v>
      </c>
    </row>
    <row r="172" spans="1:8" s="11" customFormat="1" ht="15" hidden="1" customHeight="1">
      <c r="A172" s="113">
        <v>41365</v>
      </c>
      <c r="B172" s="525">
        <v>2013</v>
      </c>
      <c r="C172" s="515">
        <v>16232352.310000001</v>
      </c>
      <c r="D172" s="516">
        <v>51077.470000000671</v>
      </c>
      <c r="E172" s="517">
        <v>0.31565788545744056</v>
      </c>
      <c r="F172" s="516">
        <v>-686726.90000000037</v>
      </c>
      <c r="G172" s="517">
        <v>-4.0588905074344268</v>
      </c>
    </row>
    <row r="173" spans="1:8" s="11" customFormat="1" ht="15" hidden="1" customHeight="1">
      <c r="A173" s="113">
        <v>41395</v>
      </c>
      <c r="B173" s="525">
        <v>2013</v>
      </c>
      <c r="C173" s="515">
        <v>16367012.59</v>
      </c>
      <c r="D173" s="516">
        <v>134660.27999999933</v>
      </c>
      <c r="E173" s="517">
        <v>0.82957957927662562</v>
      </c>
      <c r="F173" s="516">
        <v>-629497.76999999955</v>
      </c>
      <c r="G173" s="517">
        <v>-3.7036883258193711</v>
      </c>
    </row>
    <row r="174" spans="1:8" s="11" customFormat="1" ht="15" hidden="1" customHeight="1">
      <c r="A174" s="113">
        <v>41426</v>
      </c>
      <c r="B174" s="525">
        <v>2013</v>
      </c>
      <c r="C174" s="515">
        <v>16393865.5</v>
      </c>
      <c r="D174" s="516">
        <v>26852.910000000149</v>
      </c>
      <c r="E174" s="517">
        <v>0.1640672654972235</v>
      </c>
      <c r="F174" s="516">
        <v>-633977.0700000003</v>
      </c>
      <c r="G174" s="517">
        <v>-3.7231790662485622</v>
      </c>
    </row>
    <row r="175" spans="1:8" s="12" customFormat="1" ht="15" hidden="1" customHeight="1">
      <c r="A175" s="113">
        <v>41456</v>
      </c>
      <c r="B175" s="525">
        <v>2013</v>
      </c>
      <c r="C175" s="515">
        <v>16426755.779999999</v>
      </c>
      <c r="D175" s="516">
        <v>32890.279999999329</v>
      </c>
      <c r="E175" s="517">
        <v>0.20062553276407868</v>
      </c>
      <c r="F175" s="516">
        <v>-605982.66999999993</v>
      </c>
      <c r="G175" s="517">
        <v>-3.5577524528946185</v>
      </c>
    </row>
    <row r="176" spans="1:8" s="12" customFormat="1" ht="15" hidden="1" customHeight="1">
      <c r="A176" s="113">
        <v>41487</v>
      </c>
      <c r="B176" s="525">
        <v>2013</v>
      </c>
      <c r="C176" s="515">
        <v>16327687.18</v>
      </c>
      <c r="D176" s="616">
        <v>-99068.599999999627</v>
      </c>
      <c r="E176" s="617">
        <v>-0.60309291333483372</v>
      </c>
      <c r="F176" s="616">
        <v>-568289.71999999881</v>
      </c>
      <c r="G176" s="617">
        <v>-3.3634617481040721</v>
      </c>
    </row>
    <row r="177" spans="1:8" s="12" customFormat="1" ht="15" hidden="1" customHeight="1">
      <c r="A177" s="113">
        <v>41518</v>
      </c>
      <c r="B177" s="525">
        <v>2013</v>
      </c>
      <c r="C177" s="515">
        <v>16305445.380000001</v>
      </c>
      <c r="D177" s="616">
        <v>-22241.799999998882</v>
      </c>
      <c r="E177" s="617">
        <v>-0.13622137510841981</v>
      </c>
      <c r="F177" s="616">
        <v>-504357.76999999769</v>
      </c>
      <c r="G177" s="617">
        <v>-3.0003787997957403</v>
      </c>
    </row>
    <row r="178" spans="1:8" s="6" customFormat="1" ht="15" hidden="1" customHeight="1">
      <c r="A178" s="113">
        <v>41548</v>
      </c>
      <c r="B178" s="525">
        <v>2013</v>
      </c>
      <c r="C178" s="515">
        <v>16360372.52</v>
      </c>
      <c r="D178" s="616">
        <v>54927.139999998733</v>
      </c>
      <c r="E178" s="617">
        <v>0.33686378212871659</v>
      </c>
      <c r="F178" s="616">
        <v>-376354.11000000127</v>
      </c>
      <c r="G178" s="617">
        <v>-2.2486721467111721</v>
      </c>
      <c r="H178" s="19"/>
    </row>
    <row r="179" spans="1:8" s="6" customFormat="1" ht="15" hidden="1" customHeight="1">
      <c r="A179" s="113">
        <v>41579</v>
      </c>
      <c r="B179" s="525">
        <v>2013</v>
      </c>
      <c r="C179" s="515">
        <v>16293543.199999999</v>
      </c>
      <c r="D179" s="616">
        <v>-66829.320000000298</v>
      </c>
      <c r="E179" s="617">
        <v>-0.40848287481415468</v>
      </c>
      <c r="F179" s="616">
        <v>-237504.94000000134</v>
      </c>
      <c r="G179" s="617">
        <v>-1.4367203941854854</v>
      </c>
    </row>
    <row r="180" spans="1:8" s="6" customFormat="1" ht="15" hidden="1" customHeight="1">
      <c r="A180" s="113">
        <v>41609</v>
      </c>
      <c r="B180" s="525">
        <v>2013</v>
      </c>
      <c r="C180" s="515">
        <v>16357640.050000001</v>
      </c>
      <c r="D180" s="616">
        <v>64096.85000000149</v>
      </c>
      <c r="E180" s="617">
        <v>0.39338803852069759</v>
      </c>
      <c r="F180" s="616">
        <v>-85041.179999999702</v>
      </c>
      <c r="G180" s="617">
        <v>-0.51719776604828382</v>
      </c>
    </row>
    <row r="181" spans="1:8" s="14" customFormat="1" ht="15" hidden="1" customHeight="1">
      <c r="B181" s="526">
        <v>2014</v>
      </c>
      <c r="C181" s="527"/>
      <c r="D181" s="528"/>
      <c r="E181" s="529"/>
      <c r="F181" s="528"/>
      <c r="G181" s="529"/>
      <c r="H181" s="6"/>
    </row>
    <row r="182" spans="1:8" s="46" customFormat="1" ht="15" hidden="1" customHeight="1">
      <c r="A182" s="113">
        <v>41640</v>
      </c>
      <c r="B182" s="525">
        <v>2014</v>
      </c>
      <c r="C182" s="515">
        <v>16173609.52</v>
      </c>
      <c r="D182" s="616">
        <v>-184030.53000000119</v>
      </c>
      <c r="E182" s="617">
        <v>-1.1250432790884162</v>
      </c>
      <c r="F182" s="616">
        <v>-5828.519999999553</v>
      </c>
      <c r="G182" s="617">
        <v>-3.6024242532960216E-2</v>
      </c>
    </row>
    <row r="183" spans="1:8" s="11" customFormat="1" ht="15" hidden="1" customHeight="1">
      <c r="A183" s="113">
        <v>41671</v>
      </c>
      <c r="B183" s="525">
        <v>2014</v>
      </c>
      <c r="C183" s="515">
        <v>16212303.800000001</v>
      </c>
      <c r="D183" s="616">
        <v>38694.280000001192</v>
      </c>
      <c r="E183" s="617">
        <v>0.23924331765368834</v>
      </c>
      <c r="F183" s="616">
        <v>61557.200000001118</v>
      </c>
      <c r="G183" s="617">
        <v>0.38114151329698132</v>
      </c>
    </row>
    <row r="184" spans="1:8" s="11" customFormat="1" ht="15" customHeight="1">
      <c r="A184" s="113">
        <v>41699</v>
      </c>
      <c r="B184" s="525">
        <v>2014</v>
      </c>
      <c r="C184" s="515">
        <v>16296288.23</v>
      </c>
      <c r="D184" s="616">
        <v>83984.429999999702</v>
      </c>
      <c r="E184" s="617">
        <v>0.51802896760422357</v>
      </c>
      <c r="F184" s="616">
        <v>115013.3900000006</v>
      </c>
      <c r="G184" s="617">
        <v>0.71078077059594591</v>
      </c>
    </row>
    <row r="185" spans="1:8" s="11" customFormat="1" ht="15" hidden="1" customHeight="1">
      <c r="A185" s="113">
        <v>41730</v>
      </c>
      <c r="B185" s="525">
        <v>2014</v>
      </c>
      <c r="C185" s="515">
        <v>16430052.949999999</v>
      </c>
      <c r="D185" s="616">
        <v>133764.71999999881</v>
      </c>
      <c r="E185" s="617">
        <v>0.82082936992824784</v>
      </c>
      <c r="F185" s="616">
        <v>197700.63999999873</v>
      </c>
      <c r="G185" s="617">
        <v>1.2179420223537534</v>
      </c>
    </row>
    <row r="186" spans="1:8" s="11" customFormat="1" ht="15" hidden="1" customHeight="1">
      <c r="A186" s="113">
        <v>41760</v>
      </c>
      <c r="B186" s="525">
        <v>2014</v>
      </c>
      <c r="C186" s="515">
        <v>16628373.23</v>
      </c>
      <c r="D186" s="616">
        <v>198320.28000000119</v>
      </c>
      <c r="E186" s="617">
        <v>1.2070580697672142</v>
      </c>
      <c r="F186" s="616">
        <v>261360.6400000006</v>
      </c>
      <c r="G186" s="617">
        <v>1.596874436081805</v>
      </c>
    </row>
    <row r="187" spans="1:8" s="11" customFormat="1" ht="15" hidden="1" customHeight="1">
      <c r="A187" s="113">
        <v>41791</v>
      </c>
      <c r="B187" s="525">
        <v>2014</v>
      </c>
      <c r="C187" s="515">
        <v>16684995.09</v>
      </c>
      <c r="D187" s="616">
        <v>56621.859999999404</v>
      </c>
      <c r="E187" s="617">
        <v>0.3405135259884986</v>
      </c>
      <c r="F187" s="616">
        <v>291129.58999999985</v>
      </c>
      <c r="G187" s="617">
        <v>1.7758446901982978</v>
      </c>
    </row>
    <row r="188" spans="1:8" s="12" customFormat="1" ht="15" hidden="1" customHeight="1">
      <c r="A188" s="113">
        <v>41821</v>
      </c>
      <c r="B188" s="525">
        <v>2014</v>
      </c>
      <c r="C188" s="515">
        <v>16747102.65</v>
      </c>
      <c r="D188" s="616">
        <v>62107.560000000522</v>
      </c>
      <c r="E188" s="617">
        <v>0.37223601004967577</v>
      </c>
      <c r="F188" s="616">
        <v>320346.87000000104</v>
      </c>
      <c r="G188" s="617">
        <v>1.950152996065313</v>
      </c>
    </row>
    <row r="189" spans="1:8" s="12" customFormat="1" ht="15" hidden="1" customHeight="1">
      <c r="A189" s="113">
        <v>41852</v>
      </c>
      <c r="B189" s="525">
        <v>2014</v>
      </c>
      <c r="C189" s="515">
        <v>16649520.5</v>
      </c>
      <c r="D189" s="616">
        <v>-97582.150000000373</v>
      </c>
      <c r="E189" s="617">
        <v>-0.58268078986188243</v>
      </c>
      <c r="F189" s="616">
        <v>321833.3200000003</v>
      </c>
      <c r="G189" s="617">
        <v>1.9710894534666181</v>
      </c>
    </row>
    <row r="190" spans="1:8" s="12" customFormat="1" ht="15" hidden="1" customHeight="1">
      <c r="A190" s="113">
        <v>41883</v>
      </c>
      <c r="B190" s="525">
        <v>2014</v>
      </c>
      <c r="C190" s="515">
        <v>16661702.949999999</v>
      </c>
      <c r="D190" s="616">
        <v>12182.449999999255</v>
      </c>
      <c r="E190" s="617">
        <v>7.3169975075245475E-2</v>
      </c>
      <c r="F190" s="616">
        <v>356257.56999999844</v>
      </c>
      <c r="G190" s="617">
        <v>2.1848993492503865</v>
      </c>
    </row>
    <row r="191" spans="1:8" s="6" customFormat="1" ht="15" hidden="1" customHeight="1">
      <c r="A191" s="113">
        <v>41913</v>
      </c>
      <c r="B191" s="525">
        <v>2014</v>
      </c>
      <c r="C191" s="515">
        <v>16690519.73</v>
      </c>
      <c r="D191" s="616">
        <v>28816.780000001192</v>
      </c>
      <c r="E191" s="617">
        <v>0.1729521891398349</v>
      </c>
      <c r="F191" s="616">
        <v>330147.21000000089</v>
      </c>
      <c r="G191" s="617">
        <v>2.0179687815568172</v>
      </c>
      <c r="H191" s="19"/>
    </row>
    <row r="192" spans="1:8" s="6" customFormat="1" ht="15" hidden="1" customHeight="1">
      <c r="A192" s="113">
        <v>41944</v>
      </c>
      <c r="B192" s="525">
        <v>2014</v>
      </c>
      <c r="C192" s="515">
        <v>16695751.699999999</v>
      </c>
      <c r="D192" s="616">
        <v>5231.9699999988079</v>
      </c>
      <c r="E192" s="617">
        <v>3.134695674332022E-2</v>
      </c>
      <c r="F192" s="616">
        <v>402208.5</v>
      </c>
      <c r="G192" s="617">
        <v>2.4685146445004023</v>
      </c>
      <c r="H192" s="19"/>
    </row>
    <row r="193" spans="1:8" s="6" customFormat="1" ht="15" hidden="1" customHeight="1">
      <c r="A193" s="113">
        <v>41974</v>
      </c>
      <c r="B193" s="525">
        <v>2014</v>
      </c>
      <c r="C193" s="515">
        <v>16775214.470000001</v>
      </c>
      <c r="D193" s="616">
        <v>79462.770000001416</v>
      </c>
      <c r="E193" s="617">
        <v>0.47594604560391929</v>
      </c>
      <c r="F193" s="616">
        <v>417574.41999999993</v>
      </c>
      <c r="G193" s="617">
        <v>2.5527791217046598</v>
      </c>
    </row>
    <row r="194" spans="1:8" s="14" customFormat="1" ht="15" hidden="1" customHeight="1">
      <c r="B194" s="526">
        <v>2015</v>
      </c>
      <c r="C194" s="527"/>
      <c r="D194" s="528"/>
      <c r="E194" s="529"/>
      <c r="F194" s="528"/>
      <c r="G194" s="529"/>
      <c r="H194" s="6"/>
    </row>
    <row r="195" spans="1:8" s="46" customFormat="1" ht="15" hidden="1" customHeight="1">
      <c r="A195" s="113">
        <v>42005</v>
      </c>
      <c r="B195" s="525">
        <v>2015</v>
      </c>
      <c r="C195" s="515">
        <v>16575312.25</v>
      </c>
      <c r="D195" s="616">
        <v>-199902.22000000067</v>
      </c>
      <c r="E195" s="617">
        <v>-1.1916522459816861</v>
      </c>
      <c r="F195" s="616">
        <v>401702.73000000045</v>
      </c>
      <c r="G195" s="617">
        <v>2.4836925208517187</v>
      </c>
    </row>
    <row r="196" spans="1:8" s="11" customFormat="1" ht="15" hidden="1" customHeight="1">
      <c r="A196" s="113">
        <v>42037</v>
      </c>
      <c r="B196" s="525">
        <v>2015</v>
      </c>
      <c r="C196" s="515">
        <v>16672221.6</v>
      </c>
      <c r="D196" s="616">
        <v>96909.349999999627</v>
      </c>
      <c r="E196" s="617">
        <v>0.58466078067398541</v>
      </c>
      <c r="F196" s="616">
        <v>459917.79999999888</v>
      </c>
      <c r="G196" s="617">
        <v>2.8368441997737506</v>
      </c>
    </row>
    <row r="197" spans="1:8" s="11" customFormat="1" ht="15" customHeight="1">
      <c r="A197" s="113">
        <v>42069</v>
      </c>
      <c r="B197" s="525">
        <v>2015</v>
      </c>
      <c r="C197" s="515">
        <v>16832800.5</v>
      </c>
      <c r="D197" s="616">
        <v>160578.90000000037</v>
      </c>
      <c r="E197" s="617">
        <v>0.96315238516264401</v>
      </c>
      <c r="F197" s="616">
        <v>536512.26999999955</v>
      </c>
      <c r="G197" s="617">
        <v>3.2922360136729054</v>
      </c>
    </row>
    <row r="198" spans="1:8" s="11" customFormat="1" ht="15" hidden="1" customHeight="1">
      <c r="A198" s="113">
        <v>42101</v>
      </c>
      <c r="B198" s="525">
        <v>2015</v>
      </c>
      <c r="C198" s="515">
        <v>17008295.899999999</v>
      </c>
      <c r="D198" s="616">
        <v>175495.39999999851</v>
      </c>
      <c r="E198" s="617">
        <v>1.042579931960816</v>
      </c>
      <c r="F198" s="616">
        <v>578242.94999999925</v>
      </c>
      <c r="G198" s="617">
        <v>3.5194223156779287</v>
      </c>
    </row>
    <row r="199" spans="1:8" s="11" customFormat="1" ht="15" hidden="1" customHeight="1">
      <c r="A199" s="113">
        <v>42133</v>
      </c>
      <c r="B199" s="525">
        <v>2015</v>
      </c>
      <c r="C199" s="515">
        <v>17221310.399999999</v>
      </c>
      <c r="D199" s="616">
        <v>213014.5</v>
      </c>
      <c r="E199" s="617">
        <v>1.2524152992893249</v>
      </c>
      <c r="F199" s="616">
        <v>592937.16999999806</v>
      </c>
      <c r="G199" s="617">
        <v>3.5658158606294279</v>
      </c>
    </row>
    <row r="200" spans="1:8" s="11" customFormat="1" ht="15" hidden="1" customHeight="1">
      <c r="A200" s="113">
        <v>42165</v>
      </c>
      <c r="B200" s="525">
        <v>2015</v>
      </c>
      <c r="C200" s="515">
        <v>17256395.449999999</v>
      </c>
      <c r="D200" s="616">
        <v>35085.050000000745</v>
      </c>
      <c r="E200" s="617">
        <v>0.20373043157042048</v>
      </c>
      <c r="F200" s="616">
        <v>571400.3599999994</v>
      </c>
      <c r="G200" s="617">
        <v>3.4246360692216342</v>
      </c>
    </row>
    <row r="201" spans="1:8" s="12" customFormat="1" ht="15" hidden="1" customHeight="1">
      <c r="A201" s="113">
        <v>42197</v>
      </c>
      <c r="B201" s="525">
        <v>2015</v>
      </c>
      <c r="C201" s="515">
        <v>17315187.559999999</v>
      </c>
      <c r="D201" s="616">
        <v>58792.109999999404</v>
      </c>
      <c r="E201" s="617">
        <v>0.34069751223739786</v>
      </c>
      <c r="F201" s="616">
        <v>568084.90999999829</v>
      </c>
      <c r="G201" s="617">
        <v>3.392138460439881</v>
      </c>
    </row>
    <row r="202" spans="1:8" s="12" customFormat="1" ht="15" hidden="1" customHeight="1">
      <c r="A202" s="113">
        <v>42229</v>
      </c>
      <c r="B202" s="525">
        <v>2015</v>
      </c>
      <c r="C202" s="515">
        <v>17180898.899999999</v>
      </c>
      <c r="D202" s="616">
        <v>-134288.66000000015</v>
      </c>
      <c r="E202" s="617">
        <v>-0.7755541748229291</v>
      </c>
      <c r="F202" s="616">
        <v>531378.39999999851</v>
      </c>
      <c r="G202" s="617">
        <v>3.1915537747768639</v>
      </c>
    </row>
    <row r="203" spans="1:8" s="12" customFormat="1" ht="15" hidden="1" customHeight="1">
      <c r="A203" s="113">
        <v>42261</v>
      </c>
      <c r="B203" s="525">
        <v>2015</v>
      </c>
      <c r="C203" s="515">
        <v>17189815</v>
      </c>
      <c r="D203" s="616">
        <v>8916.1000000014901</v>
      </c>
      <c r="E203" s="617">
        <v>5.189542207249076E-2</v>
      </c>
      <c r="F203" s="616">
        <v>528112.05000000075</v>
      </c>
      <c r="G203" s="617">
        <v>3.1696162846307487</v>
      </c>
    </row>
    <row r="204" spans="1:8" s="6" customFormat="1" ht="15" hidden="1" customHeight="1">
      <c r="A204" s="113">
        <v>42293</v>
      </c>
      <c r="B204" s="525">
        <v>2015</v>
      </c>
      <c r="C204" s="515">
        <v>17221466.52</v>
      </c>
      <c r="D204" s="616">
        <v>31651.519999999553</v>
      </c>
      <c r="E204" s="617">
        <v>0.18412949761238906</v>
      </c>
      <c r="F204" s="616">
        <v>530946.78999999911</v>
      </c>
      <c r="G204" s="617">
        <v>3.1811279611962107</v>
      </c>
      <c r="H204" s="19"/>
    </row>
    <row r="205" spans="1:8" s="6" customFormat="1" ht="15" hidden="1" customHeight="1">
      <c r="A205" s="113">
        <v>42325</v>
      </c>
      <c r="B205" s="525">
        <v>2015</v>
      </c>
      <c r="C205" s="515">
        <v>17223086.469999999</v>
      </c>
      <c r="D205" s="616">
        <v>1619.9499999992549</v>
      </c>
      <c r="E205" s="617">
        <v>9.4065740459399194E-3</v>
      </c>
      <c r="F205" s="616">
        <v>527334.76999999955</v>
      </c>
      <c r="G205" s="617">
        <v>3.1584967210550872</v>
      </c>
      <c r="H205" s="19"/>
    </row>
    <row r="206" spans="1:8" s="11" customFormat="1" ht="15" hidden="1" customHeight="1">
      <c r="A206" s="113">
        <v>42357</v>
      </c>
      <c r="B206" s="525">
        <v>2015</v>
      </c>
      <c r="C206" s="515">
        <v>17308400</v>
      </c>
      <c r="D206" s="616">
        <v>85313.530000001192</v>
      </c>
      <c r="E206" s="617">
        <v>0.49534402645312525</v>
      </c>
      <c r="F206" s="616">
        <v>533185.52999999933</v>
      </c>
      <c r="G206" s="617">
        <v>3.1784125976661812</v>
      </c>
    </row>
    <row r="207" spans="1:8" s="14" customFormat="1" ht="15" hidden="1" customHeight="1">
      <c r="B207" s="525">
        <v>2015.1428571428601</v>
      </c>
      <c r="C207" s="527"/>
      <c r="D207" s="528"/>
      <c r="E207" s="529"/>
      <c r="F207" s="528"/>
      <c r="G207" s="529"/>
      <c r="H207" s="6"/>
    </row>
    <row r="208" spans="1:8" s="46" customFormat="1" ht="15" hidden="1" customHeight="1">
      <c r="A208" s="113">
        <v>42370</v>
      </c>
      <c r="B208" s="525">
        <v>2016</v>
      </c>
      <c r="C208" s="515">
        <v>17104357.219999999</v>
      </c>
      <c r="D208" s="616">
        <v>-204042.78000000119</v>
      </c>
      <c r="E208" s="617">
        <v>-1.1788656374939421</v>
      </c>
      <c r="F208" s="616">
        <v>529044.96999999881</v>
      </c>
      <c r="G208" s="617">
        <v>3.191764728293407</v>
      </c>
    </row>
    <row r="209" spans="1:8" s="11" customFormat="1" ht="15" hidden="1" customHeight="1">
      <c r="A209" s="113">
        <v>42402</v>
      </c>
      <c r="B209" s="525">
        <v>2016</v>
      </c>
      <c r="C209" s="515">
        <v>17167712.049999997</v>
      </c>
      <c r="D209" s="616">
        <v>63354.829999998212</v>
      </c>
      <c r="E209" s="617">
        <v>0.37040170048553023</v>
      </c>
      <c r="F209" s="616">
        <v>495490.44999999739</v>
      </c>
      <c r="G209" s="617">
        <v>2.9719521602327887</v>
      </c>
    </row>
    <row r="210" spans="1:8" s="11" customFormat="1" ht="15" customHeight="1">
      <c r="A210" s="113">
        <v>42434</v>
      </c>
      <c r="B210" s="525">
        <v>2016</v>
      </c>
      <c r="C210" s="515">
        <v>17305798.020000003</v>
      </c>
      <c r="D210" s="616">
        <v>138085.97000000626</v>
      </c>
      <c r="E210" s="617">
        <v>0.80433531036541694</v>
      </c>
      <c r="F210" s="616">
        <v>472997.52000000328</v>
      </c>
      <c r="G210" s="617">
        <v>2.8099752028784621</v>
      </c>
    </row>
    <row r="211" spans="1:8" s="11" customFormat="1" ht="15" hidden="1" customHeight="1">
      <c r="A211" s="113">
        <v>42466</v>
      </c>
      <c r="B211" s="526">
        <v>2016</v>
      </c>
      <c r="C211" s="515">
        <v>17463835.629999999</v>
      </c>
      <c r="D211" s="616">
        <v>158037.60999999568</v>
      </c>
      <c r="E211" s="617">
        <v>0.91320613945310924</v>
      </c>
      <c r="F211" s="616">
        <v>455539.73000000045</v>
      </c>
      <c r="G211" s="617">
        <v>2.6783384571760678</v>
      </c>
    </row>
    <row r="212" spans="1:8" s="11" customFormat="1" ht="15" hidden="1" customHeight="1">
      <c r="A212" s="113">
        <v>42498</v>
      </c>
      <c r="B212" s="526">
        <v>2016</v>
      </c>
      <c r="C212" s="515">
        <v>17661839.559999995</v>
      </c>
      <c r="D212" s="616">
        <v>198003.92999999598</v>
      </c>
      <c r="E212" s="617">
        <v>1.1337940541530145</v>
      </c>
      <c r="F212" s="616">
        <v>440529.15999999642</v>
      </c>
      <c r="G212" s="617">
        <v>2.5580466861569136</v>
      </c>
    </row>
    <row r="213" spans="1:8" s="11" customFormat="1" ht="15" hidden="1" customHeight="1">
      <c r="A213" s="113">
        <v>42530</v>
      </c>
      <c r="B213" s="526">
        <v>2016</v>
      </c>
      <c r="C213" s="515">
        <v>17760271.109999999</v>
      </c>
      <c r="D213" s="616">
        <v>98431.55000000447</v>
      </c>
      <c r="E213" s="617">
        <v>0.55731199270393006</v>
      </c>
      <c r="F213" s="616">
        <v>503875.66000000015</v>
      </c>
      <c r="G213" s="617">
        <v>2.9199357505451644</v>
      </c>
    </row>
    <row r="214" spans="1:8" s="12" customFormat="1" ht="15" hidden="1" customHeight="1">
      <c r="A214" s="113">
        <v>42562</v>
      </c>
      <c r="B214" s="526">
        <v>2016</v>
      </c>
      <c r="C214" s="515">
        <v>17844991.919999998</v>
      </c>
      <c r="D214" s="616">
        <v>84720.809999998659</v>
      </c>
      <c r="E214" s="617">
        <v>0.47702430596510226</v>
      </c>
      <c r="F214" s="616">
        <v>529804.3599999994</v>
      </c>
      <c r="G214" s="617">
        <v>3.0597667981599415</v>
      </c>
    </row>
    <row r="215" spans="1:8" s="12" customFormat="1" ht="15" hidden="1" customHeight="1">
      <c r="A215" s="113">
        <v>42594</v>
      </c>
      <c r="B215" s="526">
        <v>2016</v>
      </c>
      <c r="C215" s="515">
        <v>17699995.289999999</v>
      </c>
      <c r="D215" s="616">
        <v>-144996.62999999896</v>
      </c>
      <c r="E215" s="617">
        <v>-0.81253401878815623</v>
      </c>
      <c r="F215" s="616">
        <v>519096.3900000006</v>
      </c>
      <c r="G215" s="617">
        <v>3.0213575728566866</v>
      </c>
    </row>
    <row r="216" spans="1:8" s="12" customFormat="1" ht="15" hidden="1" customHeight="1">
      <c r="A216" s="113">
        <v>42626</v>
      </c>
      <c r="B216" s="526">
        <v>2016</v>
      </c>
      <c r="C216" s="515">
        <v>17712020.689999998</v>
      </c>
      <c r="D216" s="616">
        <v>12025.39999999851</v>
      </c>
      <c r="E216" s="617">
        <v>6.7940131073314092E-2</v>
      </c>
      <c r="F216" s="616">
        <v>522205.68999999762</v>
      </c>
      <c r="G216" s="617">
        <v>3.0378784762953899</v>
      </c>
    </row>
    <row r="217" spans="1:8" s="6" customFormat="1" ht="15" hidden="1" customHeight="1">
      <c r="A217" s="113">
        <v>42658</v>
      </c>
      <c r="B217" s="526">
        <v>2016</v>
      </c>
      <c r="C217" s="515">
        <v>17813355.899999999</v>
      </c>
      <c r="D217" s="616">
        <v>101335.21000000089</v>
      </c>
      <c r="E217" s="617">
        <v>0.57212675941156022</v>
      </c>
      <c r="F217" s="616">
        <v>591889.37999999896</v>
      </c>
      <c r="G217" s="617">
        <v>3.4369278557816898</v>
      </c>
      <c r="H217" s="617"/>
    </row>
    <row r="218" spans="1:8" s="6" customFormat="1" ht="15" hidden="1" customHeight="1">
      <c r="A218" s="113">
        <v>42690</v>
      </c>
      <c r="B218" s="526">
        <v>2016</v>
      </c>
      <c r="C218" s="515">
        <v>17780523.879999999</v>
      </c>
      <c r="D218" s="616">
        <v>-32832.019999999553</v>
      </c>
      <c r="E218" s="617">
        <v>-0.18431125602783993</v>
      </c>
      <c r="F218" s="616">
        <v>557437.41000000015</v>
      </c>
      <c r="G218" s="617">
        <v>3.2365709303670371</v>
      </c>
      <c r="H218" s="19"/>
    </row>
    <row r="219" spans="1:8" s="6" customFormat="1" ht="15" hidden="1" customHeight="1">
      <c r="A219" s="113">
        <v>42722</v>
      </c>
      <c r="B219" s="526">
        <v>2016</v>
      </c>
      <c r="C219" s="515">
        <v>17849054.5</v>
      </c>
      <c r="D219" s="616">
        <v>68530.620000001043</v>
      </c>
      <c r="E219" s="617">
        <v>0.38542520154361171</v>
      </c>
      <c r="F219" s="616">
        <v>540654.5</v>
      </c>
      <c r="G219" s="617">
        <v>3.1236538328210486</v>
      </c>
    </row>
    <row r="220" spans="1:8" s="14" customFormat="1" ht="20.85" hidden="1" customHeight="1">
      <c r="B220" s="530">
        <v>2017</v>
      </c>
      <c r="C220" s="531"/>
      <c r="D220" s="532"/>
      <c r="E220" s="533"/>
      <c r="F220" s="532"/>
      <c r="G220" s="533"/>
      <c r="H220" s="6"/>
    </row>
    <row r="221" spans="1:8" s="46" customFormat="1" ht="15" hidden="1" customHeight="1">
      <c r="A221" s="113">
        <v>42736</v>
      </c>
      <c r="B221" s="525">
        <v>2017</v>
      </c>
      <c r="C221" s="515">
        <v>17674174.5</v>
      </c>
      <c r="D221" s="616">
        <v>-174880</v>
      </c>
      <c r="E221" s="617">
        <v>-0.97977178567077772</v>
      </c>
      <c r="F221" s="616">
        <v>569817.28000000119</v>
      </c>
      <c r="G221" s="617">
        <v>3.3314159232696454</v>
      </c>
    </row>
    <row r="222" spans="1:8" s="11" customFormat="1" ht="15" hidden="1" customHeight="1">
      <c r="A222" s="113">
        <v>42768</v>
      </c>
      <c r="B222" s="525">
        <v>2017</v>
      </c>
      <c r="C222" s="515">
        <v>17748254.850000001</v>
      </c>
      <c r="D222" s="616">
        <v>74080.35000000149</v>
      </c>
      <c r="E222" s="617">
        <v>0.41914461125188041</v>
      </c>
      <c r="F222" s="616">
        <v>580542.80000000447</v>
      </c>
      <c r="G222" s="617">
        <v>3.3815967923343919</v>
      </c>
    </row>
    <row r="223" spans="1:8" s="11" customFormat="1" ht="15" customHeight="1">
      <c r="A223" s="113">
        <v>42800</v>
      </c>
      <c r="B223" s="525">
        <v>2017</v>
      </c>
      <c r="C223" s="515">
        <v>17910006.629999999</v>
      </c>
      <c r="D223" s="616">
        <v>161751.77999999747</v>
      </c>
      <c r="E223" s="617">
        <v>0.9113672378892943</v>
      </c>
      <c r="F223" s="616">
        <v>604208.60999999568</v>
      </c>
      <c r="G223" s="617">
        <v>3.4913652020075716</v>
      </c>
    </row>
    <row r="224" spans="1:8" s="11" customFormat="1" ht="15" customHeight="1">
      <c r="A224" s="113">
        <v>42832</v>
      </c>
      <c r="B224" s="525">
        <v>2017</v>
      </c>
      <c r="C224" s="515">
        <v>18122222.299999997</v>
      </c>
      <c r="D224" s="616">
        <v>212215.66999999806</v>
      </c>
      <c r="E224" s="617">
        <v>1.1849000080464975</v>
      </c>
      <c r="F224" s="616">
        <v>658386.66999999806</v>
      </c>
      <c r="G224" s="617">
        <v>3.7700003822127144</v>
      </c>
    </row>
    <row r="225" spans="1:8" s="11" customFormat="1" ht="15" hidden="1" customHeight="1">
      <c r="A225" s="113">
        <v>42864</v>
      </c>
      <c r="B225" s="526">
        <v>2017</v>
      </c>
      <c r="C225" s="536">
        <v>18345414.190000001</v>
      </c>
      <c r="D225" s="537">
        <v>223191.89000000432</v>
      </c>
      <c r="E225" s="538">
        <v>1.2315922755235391</v>
      </c>
      <c r="F225" s="537">
        <v>683574.63000000641</v>
      </c>
      <c r="G225" s="538">
        <v>3.8703478631305614</v>
      </c>
    </row>
    <row r="226" spans="1:8" s="11" customFormat="1" ht="15" hidden="1" customHeight="1">
      <c r="A226" s="113">
        <v>42896</v>
      </c>
      <c r="B226" s="526">
        <v>2017</v>
      </c>
      <c r="C226" s="536">
        <v>18433106.509999998</v>
      </c>
      <c r="D226" s="537">
        <v>87692.319999996573</v>
      </c>
      <c r="E226" s="538">
        <v>0.47800676011881649</v>
      </c>
      <c r="F226" s="537">
        <v>672835.39999999851</v>
      </c>
      <c r="G226" s="538">
        <v>3.7884297814640746</v>
      </c>
    </row>
    <row r="227" spans="1:8" s="12" customFormat="1" ht="15" hidden="1" customHeight="1">
      <c r="A227" s="113">
        <v>42928</v>
      </c>
      <c r="B227" s="526">
        <v>2017</v>
      </c>
      <c r="C227" s="536">
        <v>18489328.949999999</v>
      </c>
      <c r="D227" s="537">
        <v>56222.440000001341</v>
      </c>
      <c r="E227" s="538">
        <v>0.30500794844047618</v>
      </c>
      <c r="F227" s="537">
        <v>644337.03000000119</v>
      </c>
      <c r="G227" s="538">
        <v>3.6107443079189636</v>
      </c>
    </row>
    <row r="228" spans="1:8" s="12" customFormat="1" ht="15" hidden="1" customHeight="1">
      <c r="A228" s="113">
        <v>42960</v>
      </c>
      <c r="B228" s="526">
        <v>2017</v>
      </c>
      <c r="C228" s="536">
        <v>18309843.889999997</v>
      </c>
      <c r="D228" s="537">
        <v>-179485.06000000238</v>
      </c>
      <c r="E228" s="538">
        <v>-0.97074945491736742</v>
      </c>
      <c r="F228" s="537">
        <v>609848.59999999776</v>
      </c>
      <c r="G228" s="538">
        <v>3.4454732332304303</v>
      </c>
    </row>
    <row r="229" spans="1:8" s="12" customFormat="1" ht="15" hidden="1" customHeight="1">
      <c r="A229" s="113">
        <v>42992</v>
      </c>
      <c r="B229" s="526">
        <v>2017</v>
      </c>
      <c r="C229" s="536">
        <v>18336161.449999999</v>
      </c>
      <c r="D229" s="537">
        <v>26317.560000002384</v>
      </c>
      <c r="E229" s="538">
        <v>0.14373448598530558</v>
      </c>
      <c r="F229" s="537">
        <v>624140.76000000164</v>
      </c>
      <c r="G229" s="538">
        <v>3.5238258294966016</v>
      </c>
    </row>
    <row r="230" spans="1:8" s="6" customFormat="1" ht="15" hidden="1" customHeight="1">
      <c r="A230" s="113">
        <v>43024</v>
      </c>
      <c r="B230" s="526">
        <v>2017</v>
      </c>
      <c r="C230" s="536">
        <v>18430529.030000001</v>
      </c>
      <c r="D230" s="537">
        <v>94367.580000001937</v>
      </c>
      <c r="E230" s="538">
        <v>0.51465286372685171</v>
      </c>
      <c r="F230" s="537">
        <v>617173.13000000268</v>
      </c>
      <c r="G230" s="538">
        <v>3.4646651280346532</v>
      </c>
      <c r="H230" s="19"/>
    </row>
    <row r="231" spans="1:8" s="6" customFormat="1" ht="15" hidden="1" customHeight="1">
      <c r="A231" s="113">
        <v>43056</v>
      </c>
      <c r="B231" s="526">
        <v>2017</v>
      </c>
      <c r="C231" s="536">
        <v>18417756.200000003</v>
      </c>
      <c r="D231" s="537">
        <v>-12772.829999998212</v>
      </c>
      <c r="E231" s="538">
        <v>-6.9302568467819015E-2</v>
      </c>
      <c r="F231" s="537">
        <v>637232.32000000402</v>
      </c>
      <c r="G231" s="538">
        <v>3.5838782046055542</v>
      </c>
      <c r="H231" s="19"/>
    </row>
    <row r="232" spans="1:8" s="6" customFormat="1" ht="15" hidden="1" customHeight="1">
      <c r="A232" s="113">
        <v>43088</v>
      </c>
      <c r="B232" s="526">
        <v>2017</v>
      </c>
      <c r="C232" s="534">
        <v>18460200.519999996</v>
      </c>
      <c r="D232" s="618">
        <v>42444.319999992847</v>
      </c>
      <c r="E232" s="619">
        <v>0.23045326227084217</v>
      </c>
      <c r="F232" s="618">
        <v>611146.01999999583</v>
      </c>
      <c r="G232" s="619">
        <v>3.4239685917256679</v>
      </c>
    </row>
    <row r="233" spans="1:8" s="14" customFormat="1" ht="18.95" customHeight="1">
      <c r="B233" s="530">
        <v>2018</v>
      </c>
      <c r="C233" s="531"/>
      <c r="D233" s="532"/>
      <c r="E233" s="533"/>
      <c r="F233" s="532"/>
      <c r="G233" s="533"/>
      <c r="H233" s="6"/>
    </row>
    <row r="234" spans="1:8" s="46" customFormat="1" ht="15" customHeight="1">
      <c r="A234" s="95"/>
      <c r="B234" s="535" t="s">
        <v>9</v>
      </c>
      <c r="C234" s="979">
        <v>18282030.809999999</v>
      </c>
      <c r="D234" s="980">
        <v>-178169.70999999717</v>
      </c>
      <c r="E234" s="981">
        <v>-0.9651558757824148</v>
      </c>
      <c r="F234" s="980">
        <v>607856.30999999866</v>
      </c>
      <c r="G234" s="981">
        <v>3.4392345170067244</v>
      </c>
    </row>
    <row r="235" spans="1:8" s="11" customFormat="1" ht="15" customHeight="1">
      <c r="A235" s="95"/>
      <c r="B235" s="535" t="s">
        <v>10</v>
      </c>
      <c r="C235" s="979">
        <v>18363514.199999999</v>
      </c>
      <c r="D235" s="980">
        <v>81483.390000000596</v>
      </c>
      <c r="E235" s="981">
        <v>0.44570207132257167</v>
      </c>
      <c r="F235" s="980">
        <v>615259.34999999776</v>
      </c>
      <c r="G235" s="981">
        <v>3.4665906884923743</v>
      </c>
    </row>
    <row r="236" spans="1:8" s="11" customFormat="1" ht="15" customHeight="1">
      <c r="A236" s="95"/>
      <c r="B236" s="525" t="s">
        <v>40</v>
      </c>
      <c r="C236" s="534">
        <v>18502087.599999998</v>
      </c>
      <c r="D236" s="618">
        <v>138573.39999999851</v>
      </c>
      <c r="E236" s="619">
        <v>0.75461264380429327</v>
      </c>
      <c r="F236" s="618">
        <v>592080.96999999881</v>
      </c>
      <c r="G236" s="619">
        <v>3.3058668387550512</v>
      </c>
    </row>
    <row r="237" spans="1:8" s="11" customFormat="1" ht="15" customHeight="1">
      <c r="A237" s="95"/>
      <c r="B237" s="535" t="s">
        <v>41</v>
      </c>
      <c r="C237" s="536">
        <v>18678460.850000001</v>
      </c>
      <c r="D237" s="537">
        <v>176373.25000000373</v>
      </c>
      <c r="E237" s="538">
        <v>0.95326134981657162</v>
      </c>
      <c r="F237" s="537">
        <v>556238.55000000447</v>
      </c>
      <c r="G237" s="538">
        <v>3.069372733607878</v>
      </c>
    </row>
    <row r="238" spans="1:8" s="11" customFormat="1" ht="15" customHeight="1">
      <c r="A238" s="95"/>
      <c r="B238" s="535" t="s">
        <v>42</v>
      </c>
      <c r="C238" s="536">
        <v>18915667.809999999</v>
      </c>
      <c r="D238" s="537">
        <v>237206.95999999717</v>
      </c>
      <c r="E238" s="538">
        <v>1.2699491778520837</v>
      </c>
      <c r="F238" s="537">
        <v>570253.61999999732</v>
      </c>
      <c r="G238" s="538">
        <v>3.108425975527112</v>
      </c>
    </row>
    <row r="239" spans="1:8" s="11" customFormat="1" ht="15" customHeight="1">
      <c r="A239" s="95"/>
      <c r="B239" s="535" t="s">
        <v>43</v>
      </c>
      <c r="C239" s="536">
        <v>19006990.190000001</v>
      </c>
      <c r="D239" s="537">
        <v>91322.380000002682</v>
      </c>
      <c r="E239" s="538">
        <v>0.48278697277461902</v>
      </c>
      <c r="F239" s="537">
        <v>573883.68000000343</v>
      </c>
      <c r="G239" s="538">
        <v>3.1133313296305829</v>
      </c>
    </row>
    <row r="240" spans="1:8" s="12" customFormat="1" ht="15" customHeight="1">
      <c r="A240" s="95"/>
      <c r="B240" s="535" t="s">
        <v>44</v>
      </c>
      <c r="C240" s="536">
        <v>19042809.68</v>
      </c>
      <c r="D240" s="537">
        <v>35819.489999998361</v>
      </c>
      <c r="E240" s="538">
        <v>0.18845429834991023</v>
      </c>
      <c r="F240" s="537">
        <v>553480.73000000045</v>
      </c>
      <c r="G240" s="538">
        <v>2.9935144293054492</v>
      </c>
    </row>
    <row r="241" spans="1:8" s="12" customFormat="1" ht="15" customHeight="1">
      <c r="A241" s="95"/>
      <c r="B241" s="535" t="s">
        <v>45</v>
      </c>
      <c r="C241" s="536">
        <v>18839813.769999996</v>
      </c>
      <c r="D241" s="537">
        <v>-202995.91000000387</v>
      </c>
      <c r="E241" s="538">
        <v>-1.0659976831738334</v>
      </c>
      <c r="F241" s="537">
        <v>529969.87999999896</v>
      </c>
      <c r="G241" s="538">
        <v>2.8944532961826326</v>
      </c>
    </row>
    <row r="242" spans="1:8" s="12" customFormat="1" ht="15" customHeight="1">
      <c r="A242" s="95"/>
      <c r="B242" s="535" t="s">
        <v>56</v>
      </c>
      <c r="C242" s="536">
        <v>18862712.800000004</v>
      </c>
      <c r="D242" s="537">
        <v>22899.030000008643</v>
      </c>
      <c r="E242" s="538">
        <v>0.12154594668271557</v>
      </c>
      <c r="F242" s="537">
        <v>526551.35000000522</v>
      </c>
      <c r="G242" s="538">
        <v>2.8716552885719011</v>
      </c>
    </row>
    <row r="243" spans="1:8" s="6" customFormat="1" ht="15" customHeight="1">
      <c r="A243" s="95"/>
      <c r="B243" s="535" t="s">
        <v>57</v>
      </c>
      <c r="C243" s="536">
        <v>18993072.809999999</v>
      </c>
      <c r="D243" s="537">
        <v>130360.00999999419</v>
      </c>
      <c r="E243" s="538">
        <v>0.69109894945754036</v>
      </c>
      <c r="F243" s="537">
        <v>562543.77999999747</v>
      </c>
      <c r="G243" s="538">
        <v>3.052238918830426</v>
      </c>
      <c r="H243" s="19"/>
    </row>
    <row r="244" spans="1:8" s="6" customFormat="1" ht="15" customHeight="1">
      <c r="A244" s="95"/>
      <c r="B244" s="535" t="s">
        <v>58</v>
      </c>
      <c r="C244" s="536">
        <v>18945624.190000001</v>
      </c>
      <c r="D244" s="537">
        <v>-47448.619999997318</v>
      </c>
      <c r="E244" s="538">
        <v>-0.24982066079910226</v>
      </c>
      <c r="F244" s="537">
        <v>527867.98999999836</v>
      </c>
      <c r="G244" s="538">
        <v>2.8660819714835668</v>
      </c>
      <c r="H244" s="19"/>
    </row>
    <row r="245" spans="1:8" s="6" customFormat="1" ht="15" customHeight="1">
      <c r="A245" s="95"/>
      <c r="B245" s="535" t="s">
        <v>59</v>
      </c>
      <c r="C245" s="536">
        <v>19024165.170000002</v>
      </c>
      <c r="D245" s="537">
        <v>78540.980000000447</v>
      </c>
      <c r="E245" s="538">
        <v>0.41456000188928499</v>
      </c>
      <c r="F245" s="537">
        <v>563964.65000000596</v>
      </c>
      <c r="G245" s="538">
        <v>3.0550299244528816</v>
      </c>
    </row>
    <row r="246" spans="1:8" s="14" customFormat="1" ht="18.95" customHeight="1">
      <c r="A246" s="95"/>
      <c r="B246" s="530">
        <v>2019</v>
      </c>
      <c r="C246" s="531"/>
      <c r="D246" s="532"/>
      <c r="E246" s="533"/>
      <c r="F246" s="532"/>
      <c r="G246" s="533"/>
      <c r="H246" s="6"/>
    </row>
    <row r="247" spans="1:8" s="46" customFormat="1" ht="15" customHeight="1">
      <c r="A247" s="95"/>
      <c r="B247" s="535" t="s">
        <v>9</v>
      </c>
      <c r="C247" s="979">
        <v>18819300.09</v>
      </c>
      <c r="D247" s="980">
        <v>-204865.08000000194</v>
      </c>
      <c r="E247" s="981">
        <v>-1.0768676479063686</v>
      </c>
      <c r="F247" s="980">
        <v>537269.28000000119</v>
      </c>
      <c r="G247" s="981">
        <v>2.9387833637504031</v>
      </c>
    </row>
    <row r="248" spans="1:8" s="11" customFormat="1" ht="15" customHeight="1">
      <c r="A248" s="95"/>
      <c r="B248" s="535" t="s">
        <v>10</v>
      </c>
      <c r="C248" s="979">
        <v>18888471.899999999</v>
      </c>
      <c r="D248" s="980">
        <v>69171.809999998659</v>
      </c>
      <c r="E248" s="981">
        <v>0.36755782451629671</v>
      </c>
      <c r="F248" s="980">
        <v>524957.69999999925</v>
      </c>
      <c r="G248" s="981">
        <v>2.8586995619825188</v>
      </c>
    </row>
    <row r="249" spans="1:8" s="11" customFormat="1" ht="15" customHeight="1">
      <c r="A249" s="95"/>
      <c r="B249" s="525" t="s">
        <v>40</v>
      </c>
      <c r="C249" s="534">
        <v>19043576.329999998</v>
      </c>
      <c r="D249" s="618">
        <v>155104.4299999997</v>
      </c>
      <c r="E249" s="619">
        <v>0.82115922781449058</v>
      </c>
      <c r="F249" s="618">
        <v>541488.73000000045</v>
      </c>
      <c r="G249" s="619">
        <v>2.9266358570262128</v>
      </c>
    </row>
    <row r="250" spans="1:8" s="11" customFormat="1" ht="15" customHeight="1">
      <c r="A250" s="95"/>
      <c r="B250" s="535" t="s">
        <v>41</v>
      </c>
      <c r="C250" s="536">
        <v>19230361.750000004</v>
      </c>
      <c r="D250" s="537">
        <v>186785.42000000551</v>
      </c>
      <c r="E250" s="538">
        <v>0.98083162932876178</v>
      </c>
      <c r="F250" s="537">
        <v>551900.90000000224</v>
      </c>
      <c r="G250" s="538" t="s">
        <v>334</v>
      </c>
    </row>
    <row r="251" spans="1:8" s="11" customFormat="1" ht="15" customHeight="1">
      <c r="A251" s="95"/>
      <c r="B251" s="535" t="s">
        <v>42</v>
      </c>
      <c r="C251" s="536">
        <v>19442113.454545431</v>
      </c>
      <c r="D251" s="537">
        <v>211751.70454542711</v>
      </c>
      <c r="E251" s="538">
        <v>1.1011321955263185</v>
      </c>
      <c r="F251" s="537">
        <v>526445.64454543218</v>
      </c>
      <c r="G251" s="538">
        <v>2.7831195273323601</v>
      </c>
    </row>
    <row r="252" spans="1:8" s="11" customFormat="1" ht="15" customHeight="1">
      <c r="A252" s="95"/>
      <c r="B252" s="535" t="s">
        <v>43</v>
      </c>
      <c r="C252" s="536">
        <v>19517697.200000003</v>
      </c>
      <c r="D252" s="537">
        <v>75583.745454572141</v>
      </c>
      <c r="E252" s="538">
        <v>0.38876300990263246</v>
      </c>
      <c r="F252" s="537">
        <v>510707.01000000164</v>
      </c>
      <c r="G252" s="538">
        <v>2.6869430924876099</v>
      </c>
    </row>
    <row r="253" spans="1:8" s="12" customFormat="1" ht="15" customHeight="1">
      <c r="A253" s="95"/>
      <c r="B253" s="535" t="s">
        <v>44</v>
      </c>
      <c r="C253" s="536">
        <v>19533210.73</v>
      </c>
      <c r="D253" s="537">
        <v>15513.529999997467</v>
      </c>
      <c r="E253" s="538">
        <v>7.9484428111726402E-2</v>
      </c>
      <c r="F253" s="537">
        <v>490401.05000000075</v>
      </c>
      <c r="G253" s="538">
        <v>2.5752557434581433</v>
      </c>
    </row>
    <row r="254" spans="1:8" s="12" customFormat="1" ht="15" customHeight="1">
      <c r="A254" s="95"/>
      <c r="B254" s="535" t="s">
        <v>45</v>
      </c>
      <c r="C254" s="536">
        <v>19320227.088095266</v>
      </c>
      <c r="D254" s="537">
        <v>-212983.64190473408</v>
      </c>
      <c r="E254" s="538">
        <v>-1.0903667853110477</v>
      </c>
      <c r="F254" s="537">
        <v>480413.31809527054</v>
      </c>
      <c r="G254" s="538">
        <v>2.5499897396027649</v>
      </c>
    </row>
    <row r="255" spans="1:8" s="12" customFormat="1" ht="15" customHeight="1">
      <c r="A255" s="95"/>
      <c r="B255" s="535" t="s">
        <v>56</v>
      </c>
      <c r="C255" s="536">
        <v>19323451.469999999</v>
      </c>
      <c r="D255" s="537">
        <v>3224.3819047324359</v>
      </c>
      <c r="E255" s="538">
        <v>1.6689151167994964E-2</v>
      </c>
      <c r="F255" s="537">
        <v>460738.66999999434</v>
      </c>
      <c r="G255" s="538">
        <v>2.4425896470204265</v>
      </c>
    </row>
    <row r="256" spans="1:8" s="6" customFormat="1" ht="15" customHeight="1">
      <c r="A256" s="95"/>
      <c r="B256" s="535" t="s">
        <v>57</v>
      </c>
      <c r="C256" s="536">
        <v>19429992.649999999</v>
      </c>
      <c r="D256" s="537">
        <v>106541.1799999997</v>
      </c>
      <c r="E256" s="538">
        <v>0.5513568844852017</v>
      </c>
      <c r="F256" s="537">
        <v>436919.83999999985</v>
      </c>
      <c r="G256" s="538">
        <v>2.3004168118070822</v>
      </c>
      <c r="H256" s="19"/>
    </row>
    <row r="257" spans="1:8" s="6" customFormat="1" ht="15" customHeight="1">
      <c r="A257" s="95"/>
      <c r="B257" s="535" t="s">
        <v>58</v>
      </c>
      <c r="C257" s="536">
        <v>19376878.449999999</v>
      </c>
      <c r="D257" s="537">
        <v>-53114.199999999255</v>
      </c>
      <c r="E257" s="538">
        <v>-0.27336191503911778</v>
      </c>
      <c r="F257" s="537">
        <v>431254.25999999791</v>
      </c>
      <c r="G257" s="538">
        <v>2.2762736961056333</v>
      </c>
      <c r="H257" s="19"/>
    </row>
    <row r="258" spans="1:8" s="6" customFormat="1" ht="15" customHeight="1">
      <c r="A258" s="95"/>
      <c r="B258" s="535" t="s">
        <v>59</v>
      </c>
      <c r="C258" s="536">
        <v>19408537.829999998</v>
      </c>
      <c r="D258" s="537">
        <v>31659.379999998957</v>
      </c>
      <c r="E258" s="538">
        <v>0.16338741083447417</v>
      </c>
      <c r="F258" s="537">
        <v>384372.65999999642</v>
      </c>
      <c r="G258" s="538">
        <v>2.020444295795599</v>
      </c>
    </row>
    <row r="259" spans="1:8" s="14" customFormat="1" ht="18.95" customHeight="1">
      <c r="B259" s="530">
        <v>2020</v>
      </c>
      <c r="C259" s="531"/>
      <c r="D259" s="532"/>
      <c r="E259" s="533"/>
      <c r="F259" s="532"/>
      <c r="G259" s="533"/>
      <c r="H259" s="6"/>
    </row>
    <row r="260" spans="1:8" s="46" customFormat="1" ht="15" customHeight="1">
      <c r="A260" s="95"/>
      <c r="B260" s="535" t="s">
        <v>9</v>
      </c>
      <c r="C260" s="979">
        <v>19164493.639999997</v>
      </c>
      <c r="D260" s="980">
        <v>-244044.19000000134</v>
      </c>
      <c r="E260" s="981">
        <v>-1.257406364856493</v>
      </c>
      <c r="F260" s="980">
        <v>345193.54999999702</v>
      </c>
      <c r="G260" s="981">
        <v>1.8342528592942813</v>
      </c>
    </row>
    <row r="261" spans="1:8" s="11" customFormat="1" ht="15" customHeight="1">
      <c r="A261" s="95"/>
      <c r="B261" s="535" t="s">
        <v>10</v>
      </c>
      <c r="C261" s="979">
        <v>19250228.949999999</v>
      </c>
      <c r="D261" s="980">
        <v>85735.310000002384</v>
      </c>
      <c r="E261" s="981">
        <v>0.44736538105580337</v>
      </c>
      <c r="F261" s="980">
        <v>361757.05000000075</v>
      </c>
      <c r="G261" s="981">
        <v>1.9152266626714294</v>
      </c>
    </row>
    <row r="262" spans="1:8" s="11" customFormat="1" ht="15" customHeight="1">
      <c r="A262" s="95"/>
      <c r="B262" s="525" t="s">
        <v>40</v>
      </c>
      <c r="C262" s="534">
        <v>19006759.590909131</v>
      </c>
      <c r="D262" s="618">
        <v>-243469.35909086838</v>
      </c>
      <c r="E262" s="619">
        <v>-1.2647608489397584</v>
      </c>
      <c r="F262" s="618">
        <v>-36816.739090867341</v>
      </c>
      <c r="G262" s="619">
        <v>-0.19332891287268694</v>
      </c>
    </row>
    <row r="263" spans="1:8" s="11" customFormat="1" ht="15" customHeight="1">
      <c r="A263" s="95"/>
      <c r="B263" s="535" t="s">
        <v>41</v>
      </c>
      <c r="C263" s="536"/>
      <c r="D263" s="537"/>
      <c r="E263" s="538"/>
      <c r="F263" s="537"/>
      <c r="G263" s="538"/>
    </row>
    <row r="264" spans="1:8" s="11" customFormat="1" ht="15" customHeight="1">
      <c r="A264" s="95"/>
      <c r="B264" s="535" t="s">
        <v>42</v>
      </c>
      <c r="C264" s="536"/>
      <c r="D264" s="537"/>
      <c r="E264" s="538"/>
      <c r="F264" s="537"/>
      <c r="G264" s="538"/>
    </row>
    <row r="265" spans="1:8" s="11" customFormat="1" ht="15" customHeight="1">
      <c r="A265" s="95"/>
      <c r="B265" s="535" t="s">
        <v>43</v>
      </c>
      <c r="C265" s="536"/>
      <c r="D265" s="537"/>
      <c r="E265" s="538"/>
      <c r="F265" s="537"/>
      <c r="G265" s="538"/>
    </row>
    <row r="266" spans="1:8" s="12" customFormat="1" ht="15" customHeight="1">
      <c r="A266" s="95"/>
      <c r="B266" s="535" t="s">
        <v>44</v>
      </c>
      <c r="C266" s="536"/>
      <c r="D266" s="537"/>
      <c r="E266" s="538"/>
      <c r="F266" s="537"/>
      <c r="G266" s="538"/>
    </row>
    <row r="267" spans="1:8" s="12" customFormat="1" ht="15" customHeight="1">
      <c r="A267" s="95"/>
      <c r="B267" s="535" t="s">
        <v>45</v>
      </c>
      <c r="C267" s="536"/>
      <c r="D267" s="537"/>
      <c r="E267" s="538"/>
      <c r="F267" s="537"/>
      <c r="G267" s="538"/>
    </row>
    <row r="268" spans="1:8" s="12" customFormat="1" ht="15" customHeight="1">
      <c r="A268" s="95"/>
      <c r="B268" s="535" t="s">
        <v>56</v>
      </c>
      <c r="C268" s="536"/>
      <c r="D268" s="537"/>
      <c r="E268" s="538"/>
      <c r="F268" s="537"/>
      <c r="G268" s="538"/>
    </row>
    <row r="269" spans="1:8" s="6" customFormat="1" ht="15" customHeight="1">
      <c r="A269" s="95"/>
      <c r="B269" s="535" t="s">
        <v>57</v>
      </c>
      <c r="C269" s="536"/>
      <c r="D269" s="537"/>
      <c r="E269" s="538"/>
      <c r="F269" s="537"/>
      <c r="G269" s="538"/>
      <c r="H269" s="19"/>
    </row>
    <row r="270" spans="1:8" s="6" customFormat="1" ht="15" customHeight="1">
      <c r="A270" s="95"/>
      <c r="B270" s="535" t="s">
        <v>58</v>
      </c>
      <c r="C270" s="536"/>
      <c r="D270" s="537"/>
      <c r="E270" s="538"/>
      <c r="F270" s="537"/>
      <c r="G270" s="538"/>
      <c r="H270" s="19"/>
    </row>
    <row r="271" spans="1:8" s="6" customFormat="1" ht="15" customHeight="1">
      <c r="A271" s="95"/>
      <c r="B271" s="535" t="s">
        <v>59</v>
      </c>
      <c r="C271" s="536"/>
      <c r="D271" s="537"/>
      <c r="E271" s="538"/>
      <c r="F271" s="537"/>
      <c r="G271" s="538"/>
    </row>
    <row r="272" spans="1:8" ht="27.2" customHeight="1">
      <c r="A272" s="95"/>
      <c r="B272" s="749"/>
      <c r="D272" s="537"/>
      <c r="E272" s="538"/>
      <c r="F272" s="537"/>
      <c r="G272" s="538"/>
      <c r="H272" s="6"/>
    </row>
    <row r="273" spans="2:8">
      <c r="B273" s="539"/>
      <c r="D273" s="489"/>
    </row>
    <row r="274" spans="2:8">
      <c r="B274" s="539"/>
      <c r="D274" s="540"/>
      <c r="E274" s="541"/>
      <c r="F274" s="541"/>
      <c r="G274" s="541"/>
      <c r="H274" s="733"/>
    </row>
    <row r="275" spans="2:8">
      <c r="B275" s="539"/>
      <c r="D275" s="540"/>
      <c r="E275" s="541"/>
      <c r="F275" s="541"/>
      <c r="G275" s="541"/>
      <c r="H275" s="733"/>
    </row>
    <row r="276" spans="2:8">
      <c r="B276" s="539"/>
      <c r="D276" s="540"/>
      <c r="E276" s="541"/>
      <c r="F276" s="541"/>
      <c r="G276" s="541"/>
      <c r="H276" s="733"/>
    </row>
    <row r="277" spans="2:8">
      <c r="B277" s="539"/>
      <c r="D277" s="540"/>
      <c r="E277" s="541"/>
      <c r="F277" s="541"/>
      <c r="G277" s="541"/>
      <c r="H277" s="733"/>
    </row>
    <row r="278" spans="2:8">
      <c r="B278" s="539"/>
      <c r="D278" s="540"/>
      <c r="E278" s="541"/>
      <c r="F278" s="541"/>
      <c r="G278" s="541"/>
      <c r="H278" s="733"/>
    </row>
    <row r="279" spans="2:8">
      <c r="B279" s="539"/>
      <c r="D279" s="540"/>
      <c r="E279" s="541"/>
      <c r="F279" s="541"/>
      <c r="G279" s="541"/>
      <c r="H279" s="733"/>
    </row>
    <row r="280" spans="2:8">
      <c r="B280" s="539"/>
      <c r="D280" s="540"/>
      <c r="E280" s="541"/>
      <c r="F280" s="541"/>
      <c r="G280" s="541"/>
      <c r="H280" s="737"/>
    </row>
    <row r="281" spans="2:8">
      <c r="B281" s="539"/>
      <c r="D281" s="540"/>
      <c r="E281" s="541"/>
      <c r="F281" s="541"/>
      <c r="G281" s="541"/>
      <c r="H281" s="733"/>
    </row>
    <row r="282" spans="2:8">
      <c r="B282" s="539"/>
      <c r="D282" s="540"/>
      <c r="E282" s="541"/>
      <c r="F282" s="541"/>
      <c r="G282" s="541"/>
      <c r="H282" s="733"/>
    </row>
    <row r="283" spans="2:8">
      <c r="B283" s="539"/>
      <c r="D283" s="540"/>
      <c r="E283" s="541"/>
      <c r="F283" s="541"/>
      <c r="G283" s="541"/>
      <c r="H283" s="733"/>
    </row>
    <row r="284" spans="2:8">
      <c r="B284" s="539"/>
      <c r="D284" s="540"/>
      <c r="E284" s="541"/>
      <c r="F284" s="541"/>
      <c r="G284" s="541"/>
      <c r="H284" s="733"/>
    </row>
    <row r="285" spans="2:8">
      <c r="B285" s="539"/>
      <c r="D285" s="540"/>
      <c r="E285" s="541"/>
      <c r="F285" s="541"/>
      <c r="G285" s="541"/>
      <c r="H285" s="733"/>
    </row>
    <row r="286" spans="2:8">
      <c r="B286" s="539"/>
      <c r="D286" s="540"/>
      <c r="E286" s="541"/>
      <c r="F286" s="541"/>
      <c r="G286" s="541"/>
      <c r="H286" s="733"/>
    </row>
    <row r="287" spans="2:8">
      <c r="B287" s="539"/>
      <c r="D287" s="540"/>
      <c r="E287" s="541"/>
      <c r="F287" s="541"/>
      <c r="G287" s="541"/>
      <c r="H287" s="735"/>
    </row>
    <row r="288" spans="2:8">
      <c r="B288" s="539"/>
      <c r="D288" s="540"/>
      <c r="E288" s="541"/>
      <c r="F288" s="541"/>
      <c r="G288" s="541"/>
      <c r="H288" s="736"/>
    </row>
    <row r="289" spans="2:8">
      <c r="B289" s="539"/>
      <c r="D289" s="540"/>
      <c r="E289" s="541"/>
      <c r="F289" s="541"/>
      <c r="G289" s="541"/>
      <c r="H289" s="736"/>
    </row>
    <row r="290" spans="2:8">
      <c r="B290" s="539"/>
      <c r="D290" s="540"/>
      <c r="E290" s="541"/>
      <c r="F290" s="541"/>
      <c r="G290" s="541"/>
      <c r="H290" s="733"/>
    </row>
    <row r="291" spans="2:8">
      <c r="B291" s="539"/>
      <c r="D291" s="540"/>
      <c r="E291" s="541"/>
      <c r="F291" s="541"/>
      <c r="G291" s="541"/>
      <c r="H291" s="733"/>
    </row>
    <row r="292" spans="2:8">
      <c r="B292" s="539"/>
      <c r="D292" s="540"/>
      <c r="E292" s="541"/>
      <c r="F292" s="541"/>
      <c r="G292" s="541"/>
      <c r="H292" s="733"/>
    </row>
    <row r="293" spans="2:8">
      <c r="B293" s="539"/>
      <c r="D293" s="540"/>
      <c r="E293" s="541"/>
      <c r="F293" s="541"/>
      <c r="G293" s="541"/>
      <c r="H293" s="737"/>
    </row>
    <row r="294" spans="2:8">
      <c r="B294" s="539"/>
      <c r="D294" s="540"/>
      <c r="E294" s="541"/>
      <c r="F294" s="541"/>
      <c r="G294" s="541"/>
      <c r="H294" s="736"/>
    </row>
    <row r="295" spans="2:8">
      <c r="B295" s="734"/>
      <c r="D295" s="540"/>
      <c r="E295" s="541"/>
      <c r="F295" s="541"/>
      <c r="G295" s="541"/>
      <c r="H295" s="736"/>
    </row>
    <row r="296" spans="2:8">
      <c r="B296" s="734"/>
      <c r="D296" s="540"/>
      <c r="E296" s="541"/>
      <c r="F296" s="541"/>
      <c r="G296" s="541"/>
      <c r="H296" s="736"/>
    </row>
    <row r="297" spans="2:8">
      <c r="B297" s="734"/>
      <c r="D297" s="540"/>
      <c r="E297" s="541"/>
      <c r="F297" s="541"/>
      <c r="G297" s="541"/>
      <c r="H297" s="736"/>
    </row>
    <row r="298" spans="2:8">
      <c r="B298" s="539"/>
      <c r="D298" s="540"/>
      <c r="E298" s="541"/>
      <c r="F298" s="541"/>
      <c r="G298" s="541"/>
      <c r="H298" s="736"/>
    </row>
    <row r="299" spans="2:8">
      <c r="B299" s="539"/>
      <c r="D299" s="540"/>
      <c r="E299" s="541"/>
      <c r="F299" s="541"/>
      <c r="G299" s="541"/>
      <c r="H299" s="735"/>
    </row>
    <row r="300" spans="2:8">
      <c r="B300" s="539"/>
      <c r="D300" s="540"/>
      <c r="E300" s="541"/>
      <c r="F300" s="541"/>
      <c r="G300" s="541"/>
      <c r="H300" s="733"/>
    </row>
    <row r="301" spans="2:8">
      <c r="B301" s="539"/>
      <c r="D301" s="540"/>
      <c r="E301" s="541"/>
      <c r="F301" s="541"/>
      <c r="G301" s="541"/>
      <c r="H301" s="733"/>
    </row>
    <row r="302" spans="2:8">
      <c r="B302" s="539"/>
      <c r="D302" s="540"/>
      <c r="E302" s="541"/>
      <c r="F302" s="541"/>
      <c r="G302" s="541"/>
      <c r="H302" s="733"/>
    </row>
    <row r="303" spans="2:8">
      <c r="B303" s="539"/>
      <c r="D303" s="540"/>
      <c r="E303" s="541"/>
      <c r="F303" s="541"/>
      <c r="G303" s="541"/>
      <c r="H303" s="733"/>
    </row>
    <row r="304" spans="2:8">
      <c r="B304" s="539"/>
      <c r="D304" s="540"/>
      <c r="E304" s="541"/>
      <c r="F304" s="541"/>
      <c r="G304" s="541"/>
      <c r="H304" s="733"/>
    </row>
    <row r="305" spans="2:8">
      <c r="B305" s="539"/>
      <c r="D305" s="540"/>
      <c r="E305" s="541"/>
      <c r="F305" s="541"/>
      <c r="G305" s="541"/>
      <c r="H305" s="737"/>
    </row>
    <row r="306" spans="2:8">
      <c r="B306" s="539"/>
      <c r="D306" s="540"/>
      <c r="E306" s="541"/>
      <c r="F306" s="541"/>
      <c r="G306" s="541"/>
    </row>
    <row r="307" spans="2:8">
      <c r="B307" s="539"/>
      <c r="D307" s="540"/>
      <c r="E307" s="541"/>
      <c r="F307" s="541"/>
      <c r="G307" s="541"/>
    </row>
    <row r="308" spans="2:8">
      <c r="B308" s="539"/>
      <c r="D308" s="540"/>
      <c r="E308" s="541"/>
      <c r="F308" s="541"/>
      <c r="G308" s="541"/>
    </row>
    <row r="309" spans="2:8">
      <c r="B309" s="539"/>
      <c r="D309" s="540"/>
      <c r="E309" s="541"/>
      <c r="F309" s="541"/>
      <c r="G309" s="541"/>
    </row>
    <row r="310" spans="2:8">
      <c r="B310" s="539"/>
      <c r="D310" s="540"/>
      <c r="E310" s="541"/>
      <c r="F310" s="541"/>
      <c r="G310" s="541"/>
    </row>
    <row r="311" spans="2:8" ht="21.6" customHeight="1">
      <c r="B311" s="539"/>
      <c r="D311" s="540"/>
      <c r="E311" s="541"/>
      <c r="F311" s="541"/>
      <c r="G311" s="541"/>
    </row>
    <row r="312" spans="2:8">
      <c r="B312" s="539"/>
      <c r="D312" s="540"/>
      <c r="E312" s="541"/>
      <c r="F312" s="541"/>
      <c r="G312" s="541"/>
    </row>
    <row r="313" spans="2:8" ht="14.45" customHeight="1">
      <c r="B313" s="539"/>
      <c r="D313" s="540"/>
      <c r="E313" s="541"/>
      <c r="F313" s="541"/>
      <c r="G313" s="541"/>
    </row>
    <row r="314" spans="2:8">
      <c r="B314" s="539"/>
      <c r="D314" s="540"/>
      <c r="E314" s="541"/>
      <c r="F314" s="541"/>
      <c r="G314" s="541"/>
    </row>
    <row r="315" spans="2:8" ht="16.7" customHeight="1">
      <c r="B315" s="539"/>
      <c r="D315" s="540"/>
      <c r="E315" s="541"/>
      <c r="F315" s="541"/>
      <c r="G315" s="541"/>
    </row>
    <row r="316" spans="2:8">
      <c r="B316" s="539"/>
      <c r="D316" s="540"/>
      <c r="E316" s="541"/>
      <c r="F316" s="541"/>
      <c r="G316" s="541"/>
    </row>
    <row r="317" spans="2:8">
      <c r="B317" s="539"/>
      <c r="D317" s="540"/>
      <c r="E317" s="541"/>
      <c r="F317" s="541"/>
      <c r="G317" s="541"/>
    </row>
    <row r="318" spans="2:8">
      <c r="B318" s="539"/>
      <c r="D318" s="540"/>
      <c r="E318" s="541"/>
      <c r="F318" s="541"/>
      <c r="G318" s="541"/>
    </row>
    <row r="319" spans="2:8">
      <c r="B319" s="539"/>
      <c r="D319" s="540"/>
      <c r="E319" s="541"/>
      <c r="F319" s="541"/>
      <c r="G319" s="541"/>
    </row>
    <row r="320" spans="2:8">
      <c r="B320" s="539"/>
      <c r="D320" s="540"/>
      <c r="E320" s="541"/>
      <c r="F320" s="541"/>
      <c r="G320" s="541"/>
    </row>
    <row r="321" spans="2:7">
      <c r="B321" s="539"/>
      <c r="D321" s="540"/>
      <c r="E321" s="541"/>
      <c r="F321" s="541"/>
      <c r="G321" s="541"/>
    </row>
    <row r="322" spans="2:7">
      <c r="B322" s="539"/>
      <c r="D322" s="540"/>
      <c r="E322" s="541"/>
      <c r="F322" s="541"/>
      <c r="G322" s="541"/>
    </row>
    <row r="323" spans="2:7">
      <c r="B323" s="539"/>
      <c r="D323" s="540"/>
      <c r="E323" s="541"/>
      <c r="F323" s="541"/>
      <c r="G323" s="541"/>
    </row>
    <row r="324" spans="2:7">
      <c r="B324" s="539"/>
      <c r="D324" s="540"/>
      <c r="E324" s="541"/>
      <c r="F324" s="541"/>
      <c r="G324" s="541"/>
    </row>
    <row r="325" spans="2:7">
      <c r="B325" s="539"/>
      <c r="D325" s="540"/>
      <c r="E325" s="541"/>
      <c r="F325" s="541"/>
      <c r="G325" s="541"/>
    </row>
    <row r="326" spans="2:7">
      <c r="B326" s="539"/>
      <c r="D326" s="540"/>
      <c r="E326" s="541"/>
      <c r="F326" s="541"/>
      <c r="G326" s="541"/>
    </row>
    <row r="327" spans="2:7">
      <c r="B327" s="539"/>
      <c r="D327" s="540"/>
      <c r="E327" s="541"/>
      <c r="F327" s="541"/>
      <c r="G327" s="541"/>
    </row>
    <row r="328" spans="2:7">
      <c r="B328" s="539"/>
      <c r="D328" s="540"/>
      <c r="E328" s="541"/>
      <c r="F328" s="541"/>
      <c r="G328" s="541"/>
    </row>
    <row r="329" spans="2:7">
      <c r="B329" s="539"/>
      <c r="D329" s="540"/>
      <c r="E329" s="541"/>
      <c r="F329" s="541"/>
      <c r="G329" s="541"/>
    </row>
    <row r="330" spans="2:7">
      <c r="B330" s="539"/>
      <c r="D330" s="540"/>
      <c r="E330" s="541"/>
      <c r="F330" s="541"/>
      <c r="G330" s="541"/>
    </row>
    <row r="331" spans="2:7">
      <c r="B331" s="539"/>
      <c r="D331" s="540"/>
      <c r="E331" s="541"/>
      <c r="F331" s="541"/>
      <c r="G331" s="541"/>
    </row>
    <row r="332" spans="2:7">
      <c r="B332" s="539"/>
      <c r="D332" s="540"/>
      <c r="E332" s="541"/>
      <c r="F332" s="541"/>
      <c r="G332" s="541"/>
    </row>
    <row r="333" spans="2:7">
      <c r="B333" s="539"/>
      <c r="D333" s="540"/>
      <c r="E333" s="541"/>
      <c r="F333" s="541"/>
      <c r="G333" s="541"/>
    </row>
    <row r="334" spans="2:7">
      <c r="B334" s="539"/>
      <c r="D334" s="540"/>
      <c r="E334" s="541"/>
      <c r="F334" s="541"/>
    </row>
    <row r="335" spans="2:7">
      <c r="B335" s="539"/>
      <c r="D335" s="540"/>
      <c r="E335" s="541"/>
      <c r="F335" s="541"/>
    </row>
    <row r="336" spans="2:7">
      <c r="B336" s="539"/>
      <c r="D336" s="540"/>
      <c r="E336" s="541"/>
      <c r="F336" s="541"/>
    </row>
    <row r="337" spans="2:6">
      <c r="B337" s="539"/>
      <c r="D337" s="540"/>
      <c r="E337" s="541"/>
      <c r="F337" s="541"/>
    </row>
    <row r="338" spans="2:6">
      <c r="B338" s="539"/>
      <c r="D338" s="540"/>
      <c r="E338" s="541"/>
      <c r="F338" s="541"/>
    </row>
    <row r="339" spans="2:6">
      <c r="B339" s="539"/>
      <c r="D339" s="540"/>
      <c r="E339" s="541"/>
      <c r="F339" s="541"/>
    </row>
    <row r="340" spans="2:6">
      <c r="B340" s="539"/>
      <c r="D340" s="540"/>
      <c r="E340" s="541"/>
      <c r="F340" s="541"/>
    </row>
    <row r="341" spans="2:6">
      <c r="B341" s="539"/>
      <c r="D341" s="540"/>
      <c r="E341" s="541"/>
      <c r="F341" s="541"/>
    </row>
    <row r="342" spans="2:6">
      <c r="B342" s="539"/>
      <c r="D342" s="540"/>
      <c r="E342" s="541"/>
      <c r="F342" s="541"/>
    </row>
    <row r="343" spans="2:6">
      <c r="B343" s="539"/>
      <c r="D343" s="540"/>
      <c r="E343" s="541"/>
      <c r="F343" s="541"/>
    </row>
    <row r="344" spans="2:6">
      <c r="B344" s="539"/>
      <c r="D344" s="540"/>
      <c r="E344" s="541"/>
      <c r="F344" s="541"/>
    </row>
    <row r="345" spans="2:6">
      <c r="B345" s="539"/>
      <c r="D345" s="540"/>
      <c r="E345" s="541"/>
      <c r="F345" s="541"/>
    </row>
    <row r="346" spans="2:6">
      <c r="B346" s="539"/>
      <c r="D346" s="540"/>
      <c r="E346" s="541"/>
      <c r="F346" s="541"/>
    </row>
    <row r="347" spans="2:6">
      <c r="B347" s="539"/>
      <c r="D347" s="540"/>
      <c r="E347" s="541"/>
      <c r="F347" s="541"/>
    </row>
    <row r="348" spans="2:6">
      <c r="B348" s="539"/>
      <c r="D348" s="540"/>
      <c r="E348" s="541"/>
      <c r="F348" s="541"/>
    </row>
    <row r="349" spans="2:6">
      <c r="B349" s="539"/>
      <c r="D349" s="540"/>
      <c r="E349" s="541"/>
      <c r="F349" s="541"/>
    </row>
    <row r="350" spans="2:6">
      <c r="B350" s="539"/>
      <c r="D350" s="540"/>
      <c r="E350" s="541"/>
      <c r="F350" s="541"/>
    </row>
    <row r="351" spans="2:6">
      <c r="B351" s="539"/>
      <c r="D351" s="540"/>
      <c r="E351" s="541"/>
      <c r="F351" s="541"/>
    </row>
    <row r="352" spans="2:6">
      <c r="B352" s="539"/>
      <c r="D352" s="540"/>
      <c r="E352" s="541"/>
      <c r="F352" s="541"/>
    </row>
    <row r="353" spans="2:6">
      <c r="B353" s="539"/>
      <c r="D353" s="540"/>
      <c r="E353" s="541"/>
      <c r="F353" s="541"/>
    </row>
    <row r="354" spans="2:6">
      <c r="B354" s="539"/>
      <c r="D354" s="540"/>
      <c r="E354" s="541"/>
      <c r="F354" s="541"/>
    </row>
    <row r="355" spans="2:6">
      <c r="B355" s="539"/>
      <c r="D355" s="540"/>
      <c r="E355" s="541"/>
      <c r="F355" s="541"/>
    </row>
    <row r="356" spans="2:6">
      <c r="B356" s="539"/>
      <c r="D356" s="540"/>
      <c r="E356" s="541"/>
      <c r="F356" s="541"/>
    </row>
    <row r="357" spans="2:6" hidden="1">
      <c r="B357" s="539"/>
      <c r="D357" s="540"/>
      <c r="E357" s="541"/>
      <c r="F357" s="541"/>
    </row>
    <row r="358" spans="2:6" hidden="1">
      <c r="B358" s="539"/>
      <c r="D358" s="540"/>
      <c r="E358" s="541"/>
      <c r="F358" s="541"/>
    </row>
    <row r="359" spans="2:6" hidden="1">
      <c r="B359" s="539"/>
      <c r="D359" s="540"/>
      <c r="E359" s="541"/>
      <c r="F359" s="541"/>
    </row>
    <row r="360" spans="2:6" hidden="1">
      <c r="B360" s="539"/>
      <c r="D360" s="540"/>
      <c r="E360" s="541"/>
      <c r="F360" s="541"/>
    </row>
    <row r="361" spans="2:6" hidden="1">
      <c r="B361" s="539"/>
      <c r="D361" s="540"/>
      <c r="E361" s="541"/>
      <c r="F361" s="541"/>
    </row>
    <row r="362" spans="2:6" hidden="1">
      <c r="B362" s="539"/>
      <c r="D362" s="540"/>
      <c r="E362" s="541"/>
      <c r="F362" s="541"/>
    </row>
    <row r="363" spans="2:6" hidden="1">
      <c r="B363" s="539"/>
      <c r="D363" s="540"/>
      <c r="E363" s="541"/>
      <c r="F363" s="541"/>
    </row>
    <row r="364" spans="2:6" hidden="1">
      <c r="B364" s="539"/>
      <c r="D364" s="540"/>
      <c r="E364" s="541"/>
      <c r="F364" s="541"/>
    </row>
    <row r="365" spans="2:6" hidden="1">
      <c r="B365" s="539"/>
      <c r="D365" s="540"/>
      <c r="E365" s="541"/>
      <c r="F365" s="541"/>
    </row>
    <row r="366" spans="2:6" hidden="1">
      <c r="B366" s="539"/>
      <c r="D366" s="540"/>
      <c r="E366" s="541"/>
      <c r="F366" s="541"/>
    </row>
    <row r="367" spans="2:6" hidden="1">
      <c r="B367" s="539"/>
      <c r="D367" s="540"/>
      <c r="E367" s="541"/>
      <c r="F367" s="541"/>
    </row>
    <row r="368" spans="2:6" hidden="1">
      <c r="B368" s="539"/>
      <c r="D368" s="540"/>
      <c r="E368" s="541"/>
      <c r="F368" s="541"/>
    </row>
    <row r="369" spans="2:6" hidden="1">
      <c r="B369" s="539"/>
      <c r="D369" s="540"/>
      <c r="E369" s="541"/>
      <c r="F369" s="541"/>
    </row>
    <row r="370" spans="2:6" hidden="1">
      <c r="B370" s="539"/>
      <c r="D370" s="540"/>
      <c r="E370" s="541"/>
      <c r="F370" s="541"/>
    </row>
    <row r="371" spans="2:6" hidden="1">
      <c r="B371" s="539"/>
      <c r="D371" s="540"/>
      <c r="E371" s="541"/>
      <c r="F371" s="541"/>
    </row>
    <row r="372" spans="2:6" hidden="1">
      <c r="B372" s="539"/>
      <c r="D372" s="540"/>
      <c r="E372" s="541"/>
      <c r="F372" s="541"/>
    </row>
    <row r="373" spans="2:6" hidden="1">
      <c r="B373" s="539"/>
      <c r="D373" s="540"/>
      <c r="E373" s="541"/>
      <c r="F373" s="541"/>
    </row>
    <row r="374" spans="2:6" hidden="1">
      <c r="B374" s="539"/>
      <c r="D374" s="540"/>
      <c r="E374" s="541"/>
      <c r="F374" s="541"/>
    </row>
    <row r="375" spans="2:6" hidden="1">
      <c r="B375" s="539"/>
      <c r="D375" s="540"/>
      <c r="E375" s="541"/>
      <c r="F375" s="541"/>
    </row>
    <row r="376" spans="2:6" hidden="1">
      <c r="B376" s="539"/>
      <c r="D376" s="540"/>
      <c r="E376" s="541"/>
      <c r="F376" s="541"/>
    </row>
    <row r="377" spans="2:6" hidden="1">
      <c r="B377" s="539"/>
      <c r="D377" s="540"/>
      <c r="E377" s="541"/>
      <c r="F377" s="541"/>
    </row>
    <row r="378" spans="2:6" hidden="1">
      <c r="B378" s="539"/>
      <c r="D378" s="540"/>
      <c r="E378" s="541"/>
      <c r="F378" s="541"/>
    </row>
    <row r="379" spans="2:6" hidden="1">
      <c r="B379" s="539"/>
      <c r="D379" s="540"/>
      <c r="E379" s="541"/>
      <c r="F379" s="541"/>
    </row>
    <row r="380" spans="2:6" hidden="1">
      <c r="B380" s="539"/>
      <c r="D380" s="540"/>
      <c r="E380" s="541"/>
      <c r="F380" s="541"/>
    </row>
    <row r="381" spans="2:6" hidden="1">
      <c r="B381" s="539"/>
      <c r="D381" s="540"/>
      <c r="E381" s="541"/>
      <c r="F381" s="541"/>
    </row>
    <row r="382" spans="2:6" hidden="1">
      <c r="B382" s="539"/>
      <c r="D382" s="540"/>
      <c r="E382" s="541"/>
      <c r="F382" s="541"/>
    </row>
    <row r="383" spans="2:6" hidden="1">
      <c r="B383" s="539"/>
      <c r="D383" s="540"/>
      <c r="E383" s="541"/>
      <c r="F383" s="541"/>
    </row>
    <row r="384" spans="2:6" hidden="1">
      <c r="B384" s="539"/>
      <c r="D384" s="540"/>
      <c r="E384" s="541"/>
      <c r="F384" s="541"/>
    </row>
    <row r="385" spans="2:6" hidden="1">
      <c r="B385" s="539"/>
      <c r="D385" s="540"/>
      <c r="E385" s="541"/>
      <c r="F385" s="541"/>
    </row>
    <row r="386" spans="2:6" hidden="1">
      <c r="B386" s="539"/>
      <c r="D386" s="540"/>
      <c r="E386" s="541"/>
      <c r="F386" s="541"/>
    </row>
    <row r="387" spans="2:6" hidden="1">
      <c r="B387" s="539"/>
      <c r="D387" s="540"/>
      <c r="E387" s="541"/>
      <c r="F387" s="541"/>
    </row>
    <row r="388" spans="2:6" hidden="1">
      <c r="B388" s="539"/>
      <c r="D388" s="540"/>
      <c r="E388" s="541"/>
      <c r="F388" s="541"/>
    </row>
    <row r="389" spans="2:6" hidden="1">
      <c r="B389" s="539"/>
      <c r="D389" s="540"/>
      <c r="E389" s="541"/>
      <c r="F389" s="541"/>
    </row>
    <row r="390" spans="2:6" hidden="1">
      <c r="B390" s="539"/>
      <c r="D390" s="540"/>
      <c r="E390" s="541"/>
      <c r="F390" s="541"/>
    </row>
    <row r="391" spans="2:6" hidden="1">
      <c r="B391" s="539"/>
      <c r="D391" s="540"/>
      <c r="E391" s="541"/>
      <c r="F391" s="541"/>
    </row>
    <row r="392" spans="2:6" hidden="1">
      <c r="B392" s="539"/>
      <c r="D392" s="540"/>
      <c r="E392" s="541"/>
      <c r="F392" s="541"/>
    </row>
    <row r="393" spans="2:6" hidden="1">
      <c r="B393" s="539"/>
      <c r="D393" s="540"/>
      <c r="E393" s="541"/>
      <c r="F393" s="541"/>
    </row>
    <row r="394" spans="2:6" hidden="1">
      <c r="B394" s="539"/>
      <c r="D394" s="540"/>
      <c r="E394" s="541"/>
      <c r="F394" s="541"/>
    </row>
    <row r="395" spans="2:6" hidden="1">
      <c r="B395" s="539"/>
      <c r="D395" s="540"/>
      <c r="E395" s="541"/>
      <c r="F395" s="541"/>
    </row>
    <row r="396" spans="2:6" hidden="1">
      <c r="B396" s="539"/>
      <c r="D396" s="540"/>
      <c r="E396" s="541"/>
      <c r="F396" s="541"/>
    </row>
    <row r="397" spans="2:6">
      <c r="B397" s="539"/>
      <c r="D397" s="540"/>
      <c r="E397" s="541"/>
      <c r="F397" s="541"/>
    </row>
    <row r="398" spans="2:6">
      <c r="B398" s="539"/>
      <c r="D398" s="540"/>
      <c r="E398" s="541"/>
      <c r="F398" s="541"/>
    </row>
    <row r="399" spans="2:6">
      <c r="B399" s="539"/>
      <c r="D399" s="540"/>
      <c r="E399" s="541"/>
      <c r="F399" s="541"/>
    </row>
    <row r="400" spans="2:6">
      <c r="B400" s="539"/>
      <c r="D400" s="540"/>
      <c r="E400" s="541"/>
      <c r="F400" s="541"/>
    </row>
    <row r="401" spans="2:6">
      <c r="B401" s="539"/>
      <c r="D401" s="540"/>
      <c r="E401" s="541"/>
      <c r="F401" s="541"/>
    </row>
    <row r="402" spans="2:6">
      <c r="B402" s="539"/>
      <c r="D402" s="540"/>
      <c r="E402" s="541"/>
      <c r="F402" s="541"/>
    </row>
    <row r="403" spans="2:6">
      <c r="B403" s="539"/>
      <c r="D403" s="540"/>
      <c r="E403" s="541"/>
      <c r="F403" s="541"/>
    </row>
    <row r="404" spans="2:6">
      <c r="B404" s="539"/>
      <c r="D404" s="540"/>
      <c r="E404" s="541"/>
      <c r="F404" s="541"/>
    </row>
    <row r="405" spans="2:6">
      <c r="B405" s="539"/>
      <c r="D405" s="540"/>
      <c r="E405" s="541"/>
      <c r="F405" s="541"/>
    </row>
    <row r="406" spans="2:6">
      <c r="B406" s="539"/>
      <c r="D406" s="540"/>
      <c r="E406" s="541"/>
      <c r="F406" s="541"/>
    </row>
    <row r="407" spans="2:6">
      <c r="B407" s="539"/>
      <c r="D407" s="540"/>
      <c r="E407" s="541"/>
      <c r="F407" s="541"/>
    </row>
    <row r="408" spans="2:6">
      <c r="B408" s="539"/>
      <c r="D408" s="540"/>
      <c r="E408" s="541"/>
      <c r="F408" s="541"/>
    </row>
    <row r="409" spans="2:6">
      <c r="B409" s="539"/>
      <c r="D409" s="540"/>
      <c r="E409" s="541"/>
      <c r="F409" s="541"/>
    </row>
    <row r="410" spans="2:6">
      <c r="B410" s="539"/>
      <c r="D410" s="540"/>
      <c r="E410" s="541"/>
      <c r="F410" s="541"/>
    </row>
    <row r="411" spans="2:6">
      <c r="B411" s="539"/>
      <c r="D411" s="540"/>
      <c r="E411" s="541"/>
      <c r="F411" s="541"/>
    </row>
    <row r="412" spans="2:6">
      <c r="B412" s="539"/>
      <c r="D412" s="540"/>
      <c r="E412" s="541"/>
      <c r="F412" s="541"/>
    </row>
    <row r="413" spans="2:6">
      <c r="B413" s="539"/>
      <c r="D413" s="540"/>
      <c r="E413" s="541"/>
      <c r="F413" s="541"/>
    </row>
    <row r="414" spans="2:6">
      <c r="B414" s="539"/>
      <c r="D414" s="540"/>
      <c r="E414" s="541"/>
      <c r="F414" s="541"/>
    </row>
    <row r="415" spans="2:6">
      <c r="B415" s="539"/>
      <c r="D415" s="540"/>
      <c r="E415" s="541"/>
      <c r="F415" s="541"/>
    </row>
    <row r="416" spans="2:6">
      <c r="B416" s="539"/>
      <c r="D416" s="540"/>
      <c r="E416" s="541"/>
      <c r="F416" s="541"/>
    </row>
    <row r="417" spans="2:6">
      <c r="B417" s="539"/>
      <c r="D417" s="540"/>
      <c r="E417" s="541"/>
      <c r="F417" s="541"/>
    </row>
    <row r="418" spans="2:6">
      <c r="B418" s="539"/>
      <c r="D418" s="540"/>
      <c r="E418" s="541"/>
      <c r="F418" s="541"/>
    </row>
    <row r="419" spans="2:6">
      <c r="B419" s="539"/>
      <c r="D419" s="540"/>
      <c r="E419" s="541"/>
      <c r="F419" s="541"/>
    </row>
    <row r="420" spans="2:6">
      <c r="B420" s="539"/>
      <c r="D420" s="540"/>
      <c r="E420" s="541"/>
      <c r="F420" s="541"/>
    </row>
    <row r="421" spans="2:6">
      <c r="B421" s="539"/>
      <c r="D421" s="540"/>
      <c r="E421" s="541"/>
      <c r="F421" s="541"/>
    </row>
    <row r="422" spans="2:6">
      <c r="B422" s="539"/>
      <c r="D422" s="540"/>
      <c r="E422" s="541"/>
      <c r="F422" s="541"/>
    </row>
    <row r="423" spans="2:6">
      <c r="B423" s="539"/>
      <c r="D423" s="540"/>
      <c r="E423" s="541"/>
      <c r="F423" s="541"/>
    </row>
    <row r="424" spans="2:6">
      <c r="B424" s="539"/>
      <c r="D424" s="540"/>
      <c r="E424" s="541"/>
      <c r="F424" s="541"/>
    </row>
    <row r="425" spans="2:6">
      <c r="B425" s="539"/>
      <c r="D425" s="540"/>
      <c r="E425" s="541"/>
      <c r="F425" s="541"/>
    </row>
    <row r="426" spans="2:6">
      <c r="B426" s="539"/>
      <c r="D426" s="540"/>
      <c r="E426" s="541"/>
      <c r="F426" s="541"/>
    </row>
    <row r="427" spans="2:6">
      <c r="B427" s="539"/>
      <c r="D427" s="540"/>
      <c r="E427" s="541"/>
      <c r="F427" s="541"/>
    </row>
    <row r="428" spans="2:6">
      <c r="B428" s="539"/>
      <c r="D428" s="540"/>
      <c r="E428" s="541"/>
      <c r="F428" s="541"/>
    </row>
    <row r="429" spans="2:6">
      <c r="B429" s="539"/>
      <c r="D429" s="540"/>
      <c r="E429" s="541"/>
      <c r="F429" s="541"/>
    </row>
    <row r="430" spans="2:6">
      <c r="B430" s="539"/>
      <c r="D430" s="540"/>
      <c r="E430" s="541"/>
      <c r="F430" s="541"/>
    </row>
    <row r="431" spans="2:6">
      <c r="B431" s="539"/>
      <c r="D431" s="540"/>
      <c r="E431" s="541"/>
      <c r="F431" s="541"/>
    </row>
    <row r="432" spans="2:6">
      <c r="B432" s="539"/>
      <c r="D432" s="540"/>
      <c r="E432" s="541"/>
      <c r="F432" s="541"/>
    </row>
    <row r="433" spans="2:6">
      <c r="B433" s="539"/>
      <c r="D433" s="540"/>
      <c r="E433" s="541"/>
      <c r="F433" s="541"/>
    </row>
    <row r="434" spans="2:6">
      <c r="B434" s="539"/>
      <c r="D434" s="540"/>
      <c r="E434" s="541"/>
      <c r="F434" s="541"/>
    </row>
    <row r="435" spans="2:6">
      <c r="B435" s="539"/>
      <c r="D435" s="540"/>
      <c r="E435" s="541"/>
      <c r="F435" s="541"/>
    </row>
    <row r="436" spans="2:6">
      <c r="B436" s="539"/>
      <c r="D436" s="540"/>
      <c r="E436" s="541"/>
      <c r="F436" s="541"/>
    </row>
    <row r="437" spans="2:6">
      <c r="B437" s="539"/>
      <c r="D437" s="540"/>
      <c r="E437" s="541"/>
      <c r="F437" s="541"/>
    </row>
    <row r="438" spans="2:6">
      <c r="B438" s="539"/>
      <c r="D438" s="540"/>
      <c r="E438" s="541"/>
      <c r="F438" s="541"/>
    </row>
    <row r="439" spans="2:6">
      <c r="B439" s="539"/>
      <c r="D439" s="540"/>
      <c r="E439" s="541"/>
      <c r="F439" s="541"/>
    </row>
    <row r="440" spans="2:6">
      <c r="B440" s="539"/>
      <c r="D440" s="540"/>
      <c r="E440" s="541"/>
      <c r="F440" s="541"/>
    </row>
    <row r="441" spans="2:6">
      <c r="B441" s="539"/>
      <c r="D441" s="540"/>
      <c r="E441" s="541"/>
      <c r="F441" s="541"/>
    </row>
    <row r="442" spans="2:6">
      <c r="B442" s="539"/>
      <c r="D442" s="540"/>
      <c r="E442" s="541"/>
      <c r="F442" s="541"/>
    </row>
    <row r="443" spans="2:6">
      <c r="B443" s="539"/>
      <c r="D443" s="540"/>
      <c r="E443" s="541"/>
      <c r="F443" s="541"/>
    </row>
    <row r="444" spans="2:6">
      <c r="B444" s="539"/>
      <c r="D444" s="540"/>
      <c r="E444" s="541"/>
      <c r="F444" s="541"/>
    </row>
    <row r="445" spans="2:6">
      <c r="B445" s="539"/>
      <c r="D445" s="540"/>
      <c r="E445" s="541"/>
      <c r="F445" s="541"/>
    </row>
    <row r="446" spans="2:6">
      <c r="B446" s="539"/>
      <c r="D446" s="540"/>
      <c r="E446" s="541"/>
      <c r="F446" s="541"/>
    </row>
    <row r="447" spans="2:6">
      <c r="B447" s="539"/>
      <c r="D447" s="540"/>
      <c r="E447" s="541"/>
      <c r="F447" s="541"/>
    </row>
    <row r="448" spans="2:6">
      <c r="B448" s="539"/>
      <c r="D448" s="540"/>
      <c r="E448" s="541"/>
      <c r="F448" s="541"/>
    </row>
    <row r="449" spans="2:6">
      <c r="B449" s="539"/>
      <c r="D449" s="540"/>
      <c r="E449" s="541"/>
      <c r="F449" s="541"/>
    </row>
    <row r="450" spans="2:6">
      <c r="B450" s="539"/>
      <c r="D450" s="540"/>
      <c r="E450" s="541"/>
      <c r="F450" s="541"/>
    </row>
    <row r="451" spans="2:6">
      <c r="B451" s="539"/>
      <c r="D451" s="540"/>
      <c r="E451" s="541"/>
      <c r="F451" s="541"/>
    </row>
    <row r="452" spans="2:6">
      <c r="D452" s="540"/>
      <c r="E452" s="541"/>
      <c r="F452" s="541"/>
    </row>
  </sheetData>
  <mergeCells count="3">
    <mergeCell ref="B3:G3"/>
    <mergeCell ref="B4:G4"/>
    <mergeCell ref="C6:C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A1:U350"/>
  <sheetViews>
    <sheetView topLeftCell="A3" zoomScale="10" zoomScaleNormal="10" workbookViewId="0">
      <selection activeCell="AK346" sqref="AK346:AK347"/>
    </sheetView>
  </sheetViews>
  <sheetFormatPr baseColWidth="10" defaultColWidth="11.5703125" defaultRowHeight="12.75"/>
  <cols>
    <col min="1" max="1" width="19.42578125" style="463" customWidth="1"/>
    <col min="2" max="2" width="15.42578125" style="463" customWidth="1"/>
    <col min="3" max="3" width="13.140625" style="463" customWidth="1"/>
    <col min="4" max="4" width="8.85546875" style="463" customWidth="1"/>
    <col min="5" max="5" width="13.85546875" style="463" customWidth="1"/>
    <col min="6" max="6" width="10.85546875" style="463" customWidth="1"/>
    <col min="7" max="7" width="13.140625" style="464" customWidth="1"/>
    <col min="8" max="8" width="10.140625" style="463" customWidth="1"/>
    <col min="9" max="9" width="12.5703125" style="463" customWidth="1"/>
    <col min="10" max="10" width="8.5703125" style="463" customWidth="1"/>
    <col min="11" max="15" width="11.5703125" customWidth="1"/>
    <col min="16" max="16" width="11.5703125" style="80" customWidth="1"/>
    <col min="17" max="19" width="11.5703125" customWidth="1"/>
    <col min="20" max="20" width="12.7109375" customWidth="1"/>
    <col min="21" max="22" width="11.5703125" customWidth="1"/>
  </cols>
  <sheetData>
    <row r="1" spans="1:17" hidden="1"/>
    <row r="2" spans="1:17" ht="15" hidden="1" customHeight="1"/>
    <row r="3" spans="1:17" ht="38.1" customHeight="1">
      <c r="A3" s="284"/>
      <c r="B3" s="1009" t="s">
        <v>259</v>
      </c>
      <c r="C3" s="1010"/>
      <c r="D3" s="1010"/>
      <c r="E3" s="1010"/>
      <c r="F3" s="1010"/>
      <c r="G3" s="1010"/>
      <c r="H3" s="1010"/>
      <c r="I3" s="1010"/>
      <c r="J3" s="1011"/>
    </row>
    <row r="4" spans="1:17" ht="2.1" customHeight="1">
      <c r="A4" s="728"/>
      <c r="B4" s="465"/>
      <c r="C4" s="466"/>
      <c r="D4" s="466"/>
      <c r="E4" s="466"/>
      <c r="F4" s="466"/>
      <c r="G4" s="465"/>
      <c r="H4" s="466"/>
      <c r="I4" s="466"/>
    </row>
    <row r="5" spans="1:17" ht="2.85" customHeight="1">
      <c r="A5" s="467"/>
      <c r="B5" s="467"/>
    </row>
    <row r="6" spans="1:17" ht="20.85" customHeight="1">
      <c r="A6" s="729"/>
      <c r="B6" s="1012"/>
      <c r="C6" s="468" t="s">
        <v>75</v>
      </c>
      <c r="D6" s="469"/>
      <c r="E6" s="468" t="s">
        <v>76</v>
      </c>
      <c r="F6" s="469"/>
      <c r="G6" s="1007" t="s">
        <v>12</v>
      </c>
      <c r="H6" s="470" t="s">
        <v>77</v>
      </c>
      <c r="I6" s="470"/>
      <c r="J6" s="471"/>
    </row>
    <row r="7" spans="1:17" s="78" customFormat="1" ht="24" customHeight="1">
      <c r="A7" s="493"/>
      <c r="B7" s="1013"/>
      <c r="C7" s="493" t="s">
        <v>78</v>
      </c>
      <c r="D7" s="494" t="s">
        <v>79</v>
      </c>
      <c r="E7" s="493" t="s">
        <v>78</v>
      </c>
      <c r="F7" s="494" t="s">
        <v>79</v>
      </c>
      <c r="G7" s="1008"/>
      <c r="H7" s="495" t="s">
        <v>80</v>
      </c>
      <c r="I7" s="495" t="s">
        <v>81</v>
      </c>
      <c r="J7" s="494" t="s">
        <v>82</v>
      </c>
      <c r="P7" s="845"/>
    </row>
    <row r="8" spans="1:17" ht="52.5" customHeight="1">
      <c r="A8" s="730"/>
      <c r="B8" s="713" t="s">
        <v>335</v>
      </c>
      <c r="C8" s="714"/>
      <c r="D8" s="715"/>
      <c r="E8" s="714"/>
      <c r="F8" s="715"/>
      <c r="G8" s="716"/>
      <c r="H8" s="717"/>
      <c r="I8" s="717"/>
      <c r="J8" s="718"/>
    </row>
    <row r="9" spans="1:17" ht="15.75" hidden="1" customHeight="1">
      <c r="A9" s="730">
        <v>2007</v>
      </c>
      <c r="B9" s="720"/>
      <c r="C9" s="721"/>
      <c r="D9" s="472"/>
      <c r="E9" s="721"/>
      <c r="F9" s="472"/>
      <c r="G9" s="722"/>
      <c r="H9" s="473"/>
      <c r="I9" s="821"/>
      <c r="J9" s="474"/>
    </row>
    <row r="10" spans="1:17" s="1" customFormat="1" ht="17.25" hidden="1" customHeight="1">
      <c r="A10" s="712" t="s">
        <v>9</v>
      </c>
      <c r="B10" s="477">
        <v>2007</v>
      </c>
      <c r="C10" s="478">
        <v>10996853.800000001</v>
      </c>
      <c r="D10" s="479">
        <v>0.58560571910670434</v>
      </c>
      <c r="E10" s="478">
        <v>7781743.2000000002</v>
      </c>
      <c r="F10" s="479">
        <v>0.41439428089329572</v>
      </c>
      <c r="G10" s="934">
        <f>C10+E10</f>
        <v>18778597</v>
      </c>
      <c r="H10" s="481">
        <v>2.73</v>
      </c>
      <c r="I10" s="481">
        <v>4.58</v>
      </c>
      <c r="J10" s="936">
        <v>3.4350753735523369</v>
      </c>
      <c r="P10" s="99">
        <v>3.4350753735523369</v>
      </c>
      <c r="Q10" s="79">
        <f t="shared" ref="Q10:Q17" si="0">J10-P10</f>
        <v>0</v>
      </c>
    </row>
    <row r="11" spans="1:17" s="1" customFormat="1" ht="18.600000000000001" hidden="1" customHeight="1">
      <c r="A11" s="712" t="s">
        <v>10</v>
      </c>
      <c r="B11" s="477">
        <v>2007</v>
      </c>
      <c r="C11" s="478">
        <v>11085931.403388962</v>
      </c>
      <c r="D11" s="479">
        <v>0.58606116284896626</v>
      </c>
      <c r="E11" s="478">
        <v>7830065.9466110356</v>
      </c>
      <c r="F11" s="479">
        <v>0.4139388371510338</v>
      </c>
      <c r="G11" s="480">
        <f>C11+E11</f>
        <v>18915997.349999998</v>
      </c>
      <c r="H11" s="481">
        <v>2.633718007968227</v>
      </c>
      <c r="I11" s="481">
        <v>4.6756947290918873</v>
      </c>
      <c r="J11" s="482">
        <v>3.4401714440696338</v>
      </c>
      <c r="P11" s="99">
        <v>3.4401714440696338</v>
      </c>
      <c r="Q11" s="79">
        <f t="shared" si="0"/>
        <v>0</v>
      </c>
    </row>
    <row r="12" spans="1:17" s="1" customFormat="1" ht="18.600000000000001" customHeight="1">
      <c r="A12" s="712" t="s">
        <v>40</v>
      </c>
      <c r="B12" s="477">
        <v>2007</v>
      </c>
      <c r="C12" s="478">
        <v>11158865.6</v>
      </c>
      <c r="D12" s="479">
        <v>0.58549211863758921</v>
      </c>
      <c r="E12" s="478">
        <v>7900085.4000000004</v>
      </c>
      <c r="F12" s="479">
        <v>0.41450788136241079</v>
      </c>
      <c r="G12" s="480">
        <v>19058951</v>
      </c>
      <c r="H12" s="481">
        <v>2.6636151496851426</v>
      </c>
      <c r="I12" s="481">
        <v>4.7646361908308279</v>
      </c>
      <c r="J12" s="482">
        <v>3.4944843703746784</v>
      </c>
      <c r="P12" s="99">
        <v>3.4944843703746784</v>
      </c>
      <c r="Q12" s="79">
        <f t="shared" si="0"/>
        <v>0</v>
      </c>
    </row>
    <row r="13" spans="1:17" s="1" customFormat="1" ht="18.600000000000001" hidden="1" customHeight="1">
      <c r="A13" s="731" t="s">
        <v>41</v>
      </c>
      <c r="B13" s="477">
        <v>2007</v>
      </c>
      <c r="C13" s="478">
        <v>11194931.199999999</v>
      </c>
      <c r="D13" s="479">
        <v>0.58455458911851865</v>
      </c>
      <c r="E13" s="478">
        <v>7956284.7999999998</v>
      </c>
      <c r="F13" s="479">
        <v>0.41544541088148135</v>
      </c>
      <c r="G13" s="480">
        <v>19151216</v>
      </c>
      <c r="H13" s="481">
        <v>2.5604974149648712</v>
      </c>
      <c r="I13" s="481">
        <v>4.6398318331329449</v>
      </c>
      <c r="J13" s="482">
        <v>3.2950214850385038</v>
      </c>
      <c r="P13" s="99">
        <v>3.2950214850385038</v>
      </c>
      <c r="Q13" s="79">
        <f t="shared" si="0"/>
        <v>0</v>
      </c>
    </row>
    <row r="14" spans="1:17" s="1" customFormat="1" ht="18.600000000000001" hidden="1" customHeight="1">
      <c r="A14" s="712" t="s">
        <v>42</v>
      </c>
      <c r="B14" s="477">
        <v>2007</v>
      </c>
      <c r="C14" s="478">
        <v>11269730.199999999</v>
      </c>
      <c r="D14" s="479">
        <v>0.58382737691683995</v>
      </c>
      <c r="E14" s="478">
        <v>8033458.7999999998</v>
      </c>
      <c r="F14" s="479">
        <v>0.41617262308316</v>
      </c>
      <c r="G14" s="480">
        <v>19303189</v>
      </c>
      <c r="H14" s="481">
        <v>2.39603555217316</v>
      </c>
      <c r="I14" s="481">
        <v>4.5528561094919411</v>
      </c>
      <c r="J14" s="482">
        <v>3.2447867084511586</v>
      </c>
      <c r="P14" s="99">
        <v>3.2447867084511586</v>
      </c>
      <c r="Q14" s="79">
        <f t="shared" si="0"/>
        <v>0</v>
      </c>
    </row>
    <row r="15" spans="1:17" s="1" customFormat="1" ht="18.600000000000001" hidden="1" customHeight="1">
      <c r="A15" s="712" t="s">
        <v>43</v>
      </c>
      <c r="B15" s="477">
        <v>2007</v>
      </c>
      <c r="C15" s="478">
        <v>11324599.800000001</v>
      </c>
      <c r="D15" s="479">
        <v>0.58441174054236156</v>
      </c>
      <c r="E15" s="478">
        <v>8053176.2000000002</v>
      </c>
      <c r="F15" s="479">
        <v>0.4155882594576385</v>
      </c>
      <c r="G15" s="480">
        <v>19377776</v>
      </c>
      <c r="H15" s="481">
        <v>2.1670887978042686</v>
      </c>
      <c r="I15" s="481">
        <v>4.3358263690833354</v>
      </c>
      <c r="J15" s="482">
        <v>3.0312416093243542</v>
      </c>
      <c r="P15" s="99">
        <v>3.0312416093243542</v>
      </c>
      <c r="Q15" s="79">
        <f t="shared" si="0"/>
        <v>0</v>
      </c>
    </row>
    <row r="16" spans="1:17" s="1" customFormat="1" ht="18.600000000000001" hidden="1" customHeight="1">
      <c r="A16" s="712" t="s">
        <v>44</v>
      </c>
      <c r="B16" s="477">
        <v>2007</v>
      </c>
      <c r="C16" s="478">
        <v>11404110.4</v>
      </c>
      <c r="D16" s="479">
        <v>0.5850346867216778</v>
      </c>
      <c r="E16" s="478">
        <v>8088939.5999999996</v>
      </c>
      <c r="F16" s="479">
        <v>0.41496531327832226</v>
      </c>
      <c r="G16" s="480">
        <v>19493050</v>
      </c>
      <c r="H16" s="481">
        <v>2.0769961368831673</v>
      </c>
      <c r="I16" s="481">
        <v>4.3549938539881055</v>
      </c>
      <c r="J16" s="704">
        <v>2.8930858966550517</v>
      </c>
      <c r="P16" s="99">
        <v>2.8930858966550517</v>
      </c>
      <c r="Q16" s="79">
        <f t="shared" si="0"/>
        <v>0</v>
      </c>
    </row>
    <row r="17" spans="1:17" s="1" customFormat="1" ht="18.600000000000001" hidden="1" customHeight="1">
      <c r="A17" s="712" t="s">
        <v>45</v>
      </c>
      <c r="B17" s="477">
        <v>2007</v>
      </c>
      <c r="C17" s="478">
        <v>11263772.800000001</v>
      </c>
      <c r="D17" s="479">
        <v>0.58403322378168621</v>
      </c>
      <c r="E17" s="478">
        <v>8022412.2000000002</v>
      </c>
      <c r="F17" s="479">
        <v>0.41596677621831379</v>
      </c>
      <c r="G17" s="480">
        <v>19286185</v>
      </c>
      <c r="H17" s="481">
        <v>1.8795141544378993</v>
      </c>
      <c r="I17" s="483">
        <v>4.1939805728602835</v>
      </c>
      <c r="J17" s="482">
        <v>2.801829825150179</v>
      </c>
      <c r="P17" s="99">
        <v>2.801829825150179</v>
      </c>
      <c r="Q17" s="79">
        <f t="shared" si="0"/>
        <v>0</v>
      </c>
    </row>
    <row r="18" spans="1:17" s="1" customFormat="1" ht="18.600000000000001" hidden="1" customHeight="1">
      <c r="A18" s="712" t="s">
        <v>56</v>
      </c>
      <c r="B18" s="477">
        <v>2007</v>
      </c>
      <c r="C18" s="478">
        <v>11250542.199999999</v>
      </c>
      <c r="D18" s="479">
        <v>0.58320206044429557</v>
      </c>
      <c r="E18" s="478">
        <v>8040442.7999999998</v>
      </c>
      <c r="F18" s="479">
        <v>0.41679793955570438</v>
      </c>
      <c r="G18" s="480">
        <v>19290985</v>
      </c>
      <c r="H18" s="481">
        <v>1.8230442410213499</v>
      </c>
      <c r="I18" s="481">
        <v>4.1947318208996478</v>
      </c>
      <c r="J18" s="482">
        <v>2.7367821393772687</v>
      </c>
      <c r="P18" s="99"/>
      <c r="Q18" s="79"/>
    </row>
    <row r="19" spans="1:17" s="1" customFormat="1" ht="18.600000000000001" hidden="1" customHeight="1">
      <c r="A19" s="712" t="s">
        <v>57</v>
      </c>
      <c r="B19" s="477">
        <v>2007</v>
      </c>
      <c r="C19" s="478">
        <v>11263512.6</v>
      </c>
      <c r="D19" s="479">
        <v>0.58144211068985241</v>
      </c>
      <c r="E19" s="478">
        <v>8108171</v>
      </c>
      <c r="F19" s="479">
        <v>0.41855788931014748</v>
      </c>
      <c r="G19" s="480">
        <v>19371683.600000001</v>
      </c>
      <c r="H19" s="481">
        <v>1.703947116426562</v>
      </c>
      <c r="I19" s="481">
        <v>4.1285669414286019</v>
      </c>
      <c r="J19" s="482">
        <v>2.6784420339512707</v>
      </c>
      <c r="P19" s="99"/>
      <c r="Q19" s="79"/>
    </row>
    <row r="20" spans="1:17" s="2" customFormat="1" ht="18.600000000000001" hidden="1" customHeight="1">
      <c r="A20" s="712" t="s">
        <v>58</v>
      </c>
      <c r="B20" s="477">
        <v>2007</v>
      </c>
      <c r="C20" s="933">
        <v>11261402</v>
      </c>
      <c r="D20" s="479">
        <v>0.58068941899954341</v>
      </c>
      <c r="E20" s="933">
        <v>8131756.5999999996</v>
      </c>
      <c r="F20" s="479">
        <v>0.41931058100045648</v>
      </c>
      <c r="G20" s="934">
        <v>19393158.600000001</v>
      </c>
      <c r="H20" s="935">
        <v>1.5374553622170168</v>
      </c>
      <c r="I20" s="935">
        <v>3.9729839109138112</v>
      </c>
      <c r="J20" s="936">
        <v>2.4855518989140677</v>
      </c>
      <c r="P20" s="937"/>
      <c r="Q20" s="938"/>
    </row>
    <row r="21" spans="1:17" s="2" customFormat="1" ht="18.600000000000001" hidden="1" customHeight="1">
      <c r="A21" s="712" t="s">
        <v>59</v>
      </c>
      <c r="B21" s="477">
        <v>2007</v>
      </c>
      <c r="C21" s="933">
        <v>11201694.4</v>
      </c>
      <c r="D21" s="479">
        <v>0.57821831118997546</v>
      </c>
      <c r="E21" s="933">
        <v>8171082.5999999996</v>
      </c>
      <c r="F21" s="479">
        <v>0.42178168881002448</v>
      </c>
      <c r="G21" s="934">
        <v>19372777</v>
      </c>
      <c r="H21" s="935">
        <v>1.3397329826930076</v>
      </c>
      <c r="I21" s="935">
        <v>3.9339737073490539</v>
      </c>
      <c r="J21" s="936">
        <v>2.360675205455081</v>
      </c>
      <c r="P21" s="937"/>
      <c r="Q21" s="938"/>
    </row>
    <row r="22" spans="1:17" s="117" customFormat="1" ht="18.600000000000001" hidden="1" customHeight="1">
      <c r="A22" s="730">
        <v>2008</v>
      </c>
      <c r="B22" s="477">
        <v>2008</v>
      </c>
      <c r="C22" s="933"/>
      <c r="D22" s="939"/>
      <c r="E22" s="933"/>
      <c r="F22" s="939"/>
      <c r="G22" s="934"/>
      <c r="H22" s="935"/>
      <c r="I22" s="935"/>
      <c r="J22" s="936"/>
      <c r="P22" s="940"/>
      <c r="Q22" s="938"/>
    </row>
    <row r="23" spans="1:17" s="92" customFormat="1" ht="17.25" hidden="1" customHeight="1">
      <c r="A23" s="712" t="s">
        <v>9</v>
      </c>
      <c r="B23" s="477">
        <v>2008</v>
      </c>
      <c r="C23" s="933">
        <v>11087812.313642938</v>
      </c>
      <c r="D23" s="479">
        <v>0.5786399397352866</v>
      </c>
      <c r="E23" s="933">
        <v>8074038.6963570565</v>
      </c>
      <c r="F23" s="479">
        <v>0.4213600602647134</v>
      </c>
      <c r="G23" s="934">
        <f>C23+E23</f>
        <v>19161851.009999994</v>
      </c>
      <c r="H23" s="935">
        <f>C23/C10*100-100</f>
        <v>0.82713215340679369</v>
      </c>
      <c r="I23" s="935">
        <f>E23/E10*100-100</f>
        <v>3.7561699074965134</v>
      </c>
      <c r="J23" s="936">
        <f>G23/G10*100-100</f>
        <v>2.0409086472221247</v>
      </c>
      <c r="P23" s="937"/>
      <c r="Q23" s="938"/>
    </row>
    <row r="24" spans="1:17" s="92" customFormat="1" ht="18.600000000000001" hidden="1" customHeight="1">
      <c r="A24" s="712" t="s">
        <v>10</v>
      </c>
      <c r="B24" s="477">
        <v>2008</v>
      </c>
      <c r="C24" s="933">
        <v>11134425.987387832</v>
      </c>
      <c r="D24" s="479">
        <v>0.57855519845211889</v>
      </c>
      <c r="E24" s="933">
        <v>8110800.7726121722</v>
      </c>
      <c r="F24" s="479">
        <v>0.42144480154788105</v>
      </c>
      <c r="G24" s="934">
        <f>C24+E24</f>
        <v>19245226.760000005</v>
      </c>
      <c r="H24" s="935">
        <f>C24/C11*100-100</f>
        <v>0.43744257685057164</v>
      </c>
      <c r="I24" s="935">
        <f>E24/E11*100-100</f>
        <v>3.5853443370121596</v>
      </c>
      <c r="J24" s="936">
        <f>G24/G11*100-100</f>
        <v>1.7404813709175642</v>
      </c>
      <c r="P24" s="937"/>
      <c r="Q24" s="938"/>
    </row>
    <row r="25" spans="1:17" s="92" customFormat="1" ht="18.600000000000001" customHeight="1">
      <c r="A25" s="712" t="s">
        <v>40</v>
      </c>
      <c r="B25" s="477">
        <v>2008</v>
      </c>
      <c r="C25" s="933">
        <v>11140385</v>
      </c>
      <c r="D25" s="479">
        <v>0.57679135219497324</v>
      </c>
      <c r="E25" s="933">
        <v>8174025</v>
      </c>
      <c r="F25" s="479">
        <v>0.42320864780502676</v>
      </c>
      <c r="G25" s="934">
        <f>C25+E25</f>
        <v>19314410</v>
      </c>
      <c r="H25" s="935">
        <v>-0.16564766224982463</v>
      </c>
      <c r="I25" s="935">
        <v>3.4675245409372337</v>
      </c>
      <c r="J25" s="936">
        <v>1.3403308503180398</v>
      </c>
      <c r="P25" s="937"/>
      <c r="Q25" s="938"/>
    </row>
    <row r="26" spans="1:17" s="92" customFormat="1" ht="18.600000000000001" hidden="1" customHeight="1">
      <c r="A26" s="731" t="s">
        <v>41</v>
      </c>
      <c r="B26" s="477">
        <v>2008</v>
      </c>
      <c r="C26" s="933">
        <v>11138825.6</v>
      </c>
      <c r="D26" s="479">
        <v>0.57546346481011057</v>
      </c>
      <c r="E26" s="933">
        <v>8217443.7999999998</v>
      </c>
      <c r="F26" s="479">
        <v>0.42453653518988937</v>
      </c>
      <c r="G26" s="934">
        <f t="shared" ref="G26:G34" si="1">C26+E26</f>
        <v>19356269.399999999</v>
      </c>
      <c r="H26" s="935">
        <v>-0.50116431264892469</v>
      </c>
      <c r="I26" s="935">
        <v>3.2824239775831217</v>
      </c>
      <c r="J26" s="936">
        <v>1.0707100791928781</v>
      </c>
      <c r="P26" s="937"/>
      <c r="Q26" s="938"/>
    </row>
    <row r="27" spans="1:17" s="2" customFormat="1" ht="18.600000000000001" hidden="1" customHeight="1">
      <c r="A27" s="712" t="s">
        <v>42</v>
      </c>
      <c r="B27" s="477">
        <v>2008</v>
      </c>
      <c r="C27" s="933">
        <v>11134557.4</v>
      </c>
      <c r="D27" s="479">
        <v>0.57366114223023801</v>
      </c>
      <c r="E27" s="933">
        <v>8275084.5999999996</v>
      </c>
      <c r="F27" s="479">
        <v>0.42633885776976205</v>
      </c>
      <c r="G27" s="934">
        <f t="shared" si="1"/>
        <v>19409642</v>
      </c>
      <c r="H27" s="935">
        <v>-1.1994324407162793</v>
      </c>
      <c r="I27" s="935">
        <v>3.0077430657887874</v>
      </c>
      <c r="J27" s="936">
        <v>0.55147882559715811</v>
      </c>
      <c r="P27" s="937"/>
      <c r="Q27" s="938"/>
    </row>
    <row r="28" spans="1:17" s="92" customFormat="1" ht="18.600000000000001" hidden="1" customHeight="1">
      <c r="A28" s="712" t="s">
        <v>43</v>
      </c>
      <c r="B28" s="477">
        <v>2008</v>
      </c>
      <c r="C28" s="933">
        <v>11109558.199999999</v>
      </c>
      <c r="D28" s="479">
        <v>0.57387185143742014</v>
      </c>
      <c r="E28" s="933">
        <v>8249394.7999999998</v>
      </c>
      <c r="F28" s="479">
        <v>0.4261281485625798</v>
      </c>
      <c r="G28" s="934">
        <f t="shared" si="1"/>
        <v>19358953</v>
      </c>
      <c r="H28" s="935">
        <v>-1.8988891775230883</v>
      </c>
      <c r="I28" s="935">
        <v>2.4365367791157979</v>
      </c>
      <c r="J28" s="936">
        <v>-9.7137050196067776E-2</v>
      </c>
      <c r="P28" s="937"/>
      <c r="Q28" s="938"/>
    </row>
    <row r="29" spans="1:17" s="92" customFormat="1" ht="18.600000000000001" hidden="1" customHeight="1">
      <c r="A29" s="712" t="s">
        <v>44</v>
      </c>
      <c r="B29" s="477">
        <v>2008</v>
      </c>
      <c r="C29" s="933">
        <v>11131390.6</v>
      </c>
      <c r="D29" s="479">
        <v>0.57430924571215225</v>
      </c>
      <c r="E29" s="933">
        <v>8250832</v>
      </c>
      <c r="F29" s="479">
        <v>0.42569075428784775</v>
      </c>
      <c r="G29" s="934">
        <f t="shared" si="1"/>
        <v>19382222.600000001</v>
      </c>
      <c r="H29" s="935">
        <v>-2.3914219560694647</v>
      </c>
      <c r="I29" s="935">
        <v>2.0014196174737293</v>
      </c>
      <c r="J29" s="936">
        <v>-0.5685450763220814</v>
      </c>
      <c r="P29" s="937"/>
      <c r="Q29" s="938"/>
    </row>
    <row r="30" spans="1:17" s="5" customFormat="1" ht="18.600000000000001" hidden="1" customHeight="1">
      <c r="A30" s="485" t="s">
        <v>45</v>
      </c>
      <c r="B30" s="477">
        <v>2008</v>
      </c>
      <c r="C30" s="933">
        <v>10967444.800000001</v>
      </c>
      <c r="D30" s="479">
        <v>0.57308492265156541</v>
      </c>
      <c r="E30" s="933">
        <v>8170111.2000000002</v>
      </c>
      <c r="F30" s="479">
        <v>0.4269150773484347</v>
      </c>
      <c r="G30" s="934">
        <f t="shared" si="1"/>
        <v>19137556</v>
      </c>
      <c r="H30" s="935">
        <v>-2.6308059054600221</v>
      </c>
      <c r="I30" s="941">
        <v>1.8410796692795088</v>
      </c>
      <c r="J30" s="936">
        <v>-0.77065007931842899</v>
      </c>
      <c r="P30" s="937"/>
      <c r="Q30" s="938"/>
    </row>
    <row r="31" spans="1:17" s="92" customFormat="1" ht="18.600000000000001" hidden="1" customHeight="1">
      <c r="A31" s="485" t="s">
        <v>56</v>
      </c>
      <c r="B31" s="477">
        <v>2008</v>
      </c>
      <c r="C31" s="933">
        <v>10864978.949999999</v>
      </c>
      <c r="D31" s="479">
        <v>0.5712288820275454</v>
      </c>
      <c r="E31" s="933">
        <v>8155381</v>
      </c>
      <c r="F31" s="479">
        <v>0.4287711179724546</v>
      </c>
      <c r="G31" s="934">
        <f t="shared" si="1"/>
        <v>19020359.949999999</v>
      </c>
      <c r="H31" s="935">
        <v>-3.4270637196489986</v>
      </c>
      <c r="I31" s="935">
        <v>1.4295008727628726</v>
      </c>
      <c r="J31" s="936">
        <v>-1.4028576042125422</v>
      </c>
      <c r="P31" s="937"/>
      <c r="Q31" s="938"/>
    </row>
    <row r="32" spans="1:17" s="92" customFormat="1" ht="18.600000000000001" hidden="1" customHeight="1">
      <c r="A32" s="485" t="s">
        <v>57</v>
      </c>
      <c r="B32" s="477">
        <v>2008</v>
      </c>
      <c r="C32" s="933">
        <v>10748123.066</v>
      </c>
      <c r="D32" s="479">
        <v>0.56812845962609582</v>
      </c>
      <c r="E32" s="933">
        <v>8170350.1840000004</v>
      </c>
      <c r="F32" s="479">
        <v>0.43187154037390413</v>
      </c>
      <c r="G32" s="934">
        <f t="shared" si="1"/>
        <v>18918473.25</v>
      </c>
      <c r="H32" s="935">
        <v>-4.5757442842475342</v>
      </c>
      <c r="I32" s="935">
        <v>0.76687065430662926</v>
      </c>
      <c r="J32" s="936">
        <v>-2.3395506521694358</v>
      </c>
      <c r="P32" s="937"/>
      <c r="Q32" s="938"/>
    </row>
    <row r="33" spans="1:17" s="92" customFormat="1" ht="18.600000000000001" hidden="1" customHeight="1">
      <c r="A33" s="485" t="s">
        <v>58</v>
      </c>
      <c r="B33" s="477">
        <v>2008</v>
      </c>
      <c r="C33" s="933">
        <v>10601841.08</v>
      </c>
      <c r="D33" s="479">
        <v>0.56629571720319127</v>
      </c>
      <c r="E33" s="933">
        <v>8119545.5699999994</v>
      </c>
      <c r="F33" s="479">
        <v>0.43370428279680873</v>
      </c>
      <c r="G33" s="934">
        <f t="shared" si="1"/>
        <v>18721386.649999999</v>
      </c>
      <c r="H33" s="935">
        <v>-5.8568277733092202</v>
      </c>
      <c r="I33" s="935">
        <v>-0.15016472578631124</v>
      </c>
      <c r="J33" s="936">
        <v>-3.4639635752785694</v>
      </c>
      <c r="P33" s="937"/>
      <c r="Q33" s="938"/>
    </row>
    <row r="34" spans="1:17" s="2" customFormat="1" ht="18.600000000000001" hidden="1" customHeight="1">
      <c r="A34" s="712" t="s">
        <v>59</v>
      </c>
      <c r="B34" s="477">
        <v>2008</v>
      </c>
      <c r="C34" s="933">
        <v>10438161.234000001</v>
      </c>
      <c r="D34" s="479">
        <v>0.56327157858830834</v>
      </c>
      <c r="E34" s="933">
        <v>8093150.5360000003</v>
      </c>
      <c r="F34" s="479">
        <v>0.43672842141169149</v>
      </c>
      <c r="G34" s="934">
        <f t="shared" si="1"/>
        <v>18531311.770000003</v>
      </c>
      <c r="H34" s="935">
        <v>-6.816229212609116</v>
      </c>
      <c r="I34" s="935">
        <v>-0.95375445109317525</v>
      </c>
      <c r="J34" s="936">
        <v>-4.3435447070907571</v>
      </c>
      <c r="P34" s="937"/>
      <c r="Q34" s="938"/>
    </row>
    <row r="35" spans="1:17" s="117" customFormat="1" ht="18.600000000000001" hidden="1" customHeight="1">
      <c r="A35" s="730">
        <v>2009</v>
      </c>
      <c r="B35" s="477">
        <v>2009</v>
      </c>
      <c r="C35" s="933"/>
      <c r="D35" s="939"/>
      <c r="E35" s="933"/>
      <c r="F35" s="939"/>
      <c r="G35" s="934"/>
      <c r="H35" s="935"/>
      <c r="I35" s="935"/>
      <c r="J35" s="936"/>
      <c r="P35" s="940"/>
      <c r="Q35" s="938"/>
    </row>
    <row r="36" spans="1:17" s="92" customFormat="1" ht="17.25" hidden="1" customHeight="1">
      <c r="A36" s="712" t="s">
        <v>9</v>
      </c>
      <c r="B36" s="477">
        <v>2009</v>
      </c>
      <c r="C36" s="933">
        <v>10230410.92</v>
      </c>
      <c r="D36" s="479">
        <f>C36/$G36</f>
        <v>0.56267492973660405</v>
      </c>
      <c r="E36" s="933">
        <v>7951332</v>
      </c>
      <c r="F36" s="479">
        <f t="shared" ref="F36:F47" si="2">E36/$G36</f>
        <v>0.43732507026339579</v>
      </c>
      <c r="G36" s="934">
        <f t="shared" ref="G36:G41" si="3">C36+E36</f>
        <v>18181742.920000002</v>
      </c>
      <c r="H36" s="935">
        <f t="shared" ref="H36:H41" si="4">C36/C23*100-100</f>
        <v>-7.732827445031262</v>
      </c>
      <c r="I36" s="935">
        <f t="shared" ref="I36:I41" si="5">E36/E23*100-100</f>
        <v>-1.5197684946992069</v>
      </c>
      <c r="J36" s="936">
        <f t="shared" ref="J36:J41" si="6">G36/G23*100-100</f>
        <v>-5.1148925512911205</v>
      </c>
      <c r="P36" s="937"/>
      <c r="Q36" s="938"/>
    </row>
    <row r="37" spans="1:17" s="92" customFormat="1" ht="18.600000000000001" hidden="1" customHeight="1">
      <c r="A37" s="712" t="s">
        <v>10</v>
      </c>
      <c r="B37" s="477">
        <v>2009</v>
      </c>
      <c r="C37" s="933">
        <v>10182132.279999999</v>
      </c>
      <c r="D37" s="479">
        <f>C37/$G37</f>
        <v>0.56215707966470596</v>
      </c>
      <c r="E37" s="933">
        <v>7930478.3200000003</v>
      </c>
      <c r="F37" s="479">
        <f t="shared" si="2"/>
        <v>0.43784292033529387</v>
      </c>
      <c r="G37" s="934">
        <f t="shared" si="3"/>
        <v>18112610.600000001</v>
      </c>
      <c r="H37" s="935">
        <f t="shared" si="4"/>
        <v>-8.5526969101641441</v>
      </c>
      <c r="I37" s="935">
        <f t="shared" si="5"/>
        <v>-2.2232385884889254</v>
      </c>
      <c r="J37" s="936">
        <f t="shared" si="6"/>
        <v>-5.8851796038801467</v>
      </c>
      <c r="P37" s="937"/>
      <c r="Q37" s="938"/>
    </row>
    <row r="38" spans="1:17" s="5" customFormat="1" ht="18.600000000000001" customHeight="1">
      <c r="A38" s="712" t="s">
        <v>40</v>
      </c>
      <c r="B38" s="477">
        <v>2009</v>
      </c>
      <c r="C38" s="933">
        <v>10125799.220000001</v>
      </c>
      <c r="D38" s="479">
        <f>C38/$G38</f>
        <v>0.5607337975975254</v>
      </c>
      <c r="E38" s="933">
        <v>7932322.5899999999</v>
      </c>
      <c r="F38" s="479">
        <f t="shared" si="2"/>
        <v>0.43926620240247449</v>
      </c>
      <c r="G38" s="934">
        <f t="shared" si="3"/>
        <v>18058121.810000002</v>
      </c>
      <c r="H38" s="935">
        <f t="shared" si="4"/>
        <v>-9.1072775312522793</v>
      </c>
      <c r="I38" s="935">
        <f t="shared" si="5"/>
        <v>-2.9569570682742068</v>
      </c>
      <c r="J38" s="936">
        <f t="shared" si="6"/>
        <v>-6.5044088325762885</v>
      </c>
      <c r="P38" s="937"/>
      <c r="Q38" s="938"/>
    </row>
    <row r="39" spans="1:17" s="92" customFormat="1" ht="18.600000000000001" hidden="1" customHeight="1">
      <c r="A39" s="731" t="s">
        <v>41</v>
      </c>
      <c r="B39" s="477">
        <v>2009</v>
      </c>
      <c r="C39" s="933">
        <v>10083029.41</v>
      </c>
      <c r="D39" s="479">
        <f>C39/$G39</f>
        <v>0.55910651845017711</v>
      </c>
      <c r="E39" s="933">
        <v>7951153.8400000008</v>
      </c>
      <c r="F39" s="479">
        <f t="shared" si="2"/>
        <v>0.44089348154982294</v>
      </c>
      <c r="G39" s="934">
        <f t="shared" si="3"/>
        <v>18034183.25</v>
      </c>
      <c r="H39" s="935">
        <f t="shared" si="4"/>
        <v>-9.4785233911912457</v>
      </c>
      <c r="I39" s="935">
        <f t="shared" si="5"/>
        <v>-3.2405449490265852</v>
      </c>
      <c r="J39" s="936">
        <f t="shared" si="6"/>
        <v>-6.8302735546757702</v>
      </c>
      <c r="P39" s="937"/>
      <c r="Q39" s="938"/>
    </row>
    <row r="40" spans="1:17" s="2" customFormat="1" ht="18.600000000000001" hidden="1" customHeight="1">
      <c r="A40" s="712" t="s">
        <v>42</v>
      </c>
      <c r="B40" s="477">
        <v>2009</v>
      </c>
      <c r="C40" s="933">
        <v>10110346.540000001</v>
      </c>
      <c r="D40" s="479">
        <f t="shared" ref="D40:D45" si="7">C40/G40</f>
        <v>0.55847507966469234</v>
      </c>
      <c r="E40" s="933">
        <v>7993140.8100000005</v>
      </c>
      <c r="F40" s="479">
        <f t="shared" si="2"/>
        <v>0.44152492033530766</v>
      </c>
      <c r="G40" s="934">
        <f t="shared" si="3"/>
        <v>18103487.350000001</v>
      </c>
      <c r="H40" s="935">
        <f t="shared" si="4"/>
        <v>-9.1984874046273148</v>
      </c>
      <c r="I40" s="935">
        <f t="shared" si="5"/>
        <v>-3.4071408768437124</v>
      </c>
      <c r="J40" s="936">
        <f t="shared" si="6"/>
        <v>-6.7294113410231802</v>
      </c>
      <c r="P40" s="937"/>
      <c r="Q40" s="938"/>
    </row>
    <row r="41" spans="1:17" s="92" customFormat="1" ht="18.600000000000001" hidden="1" customHeight="1">
      <c r="A41" s="712" t="s">
        <v>43</v>
      </c>
      <c r="B41" s="477">
        <v>2009</v>
      </c>
      <c r="C41" s="933">
        <v>10129520.24</v>
      </c>
      <c r="D41" s="479">
        <f t="shared" si="7"/>
        <v>0.55970426853674737</v>
      </c>
      <c r="E41" s="933">
        <v>7968466.1600000001</v>
      </c>
      <c r="F41" s="479">
        <f t="shared" si="2"/>
        <v>0.44029573146325279</v>
      </c>
      <c r="G41" s="934">
        <f t="shared" si="3"/>
        <v>18097986.399999999</v>
      </c>
      <c r="H41" s="935">
        <f t="shared" si="4"/>
        <v>-8.8215745609037839</v>
      </c>
      <c r="I41" s="935">
        <f t="shared" si="5"/>
        <v>-3.4054454515863313</v>
      </c>
      <c r="J41" s="936">
        <f t="shared" si="6"/>
        <v>-6.5136094911744493</v>
      </c>
      <c r="P41" s="937"/>
      <c r="Q41" s="938"/>
    </row>
    <row r="42" spans="1:17" s="92" customFormat="1" ht="18.600000000000001" hidden="1" customHeight="1">
      <c r="A42" s="712" t="s">
        <v>44</v>
      </c>
      <c r="B42" s="477">
        <v>2009</v>
      </c>
      <c r="C42" s="933">
        <v>10177822.6</v>
      </c>
      <c r="D42" s="479">
        <f t="shared" si="7"/>
        <v>0.56096080492807976</v>
      </c>
      <c r="E42" s="933">
        <v>7965731.2999999998</v>
      </c>
      <c r="F42" s="479">
        <f t="shared" si="2"/>
        <v>0.4390391950719203</v>
      </c>
      <c r="G42" s="934">
        <f t="shared" ref="G42:G47" si="8">C42+E42</f>
        <v>18143553.899999999</v>
      </c>
      <c r="H42" s="935">
        <f t="shared" ref="H42:H47" si="9">C42/C29*100-100</f>
        <v>-8.5664768604921733</v>
      </c>
      <c r="I42" s="935">
        <f t="shared" ref="I42:I47" si="10">E42/E29*100-100</f>
        <v>-3.4554175869778874</v>
      </c>
      <c r="J42" s="936">
        <f t="shared" ref="J42:J47" si="11">G42/G29*100-100</f>
        <v>-6.3907464358602653</v>
      </c>
      <c r="P42" s="937"/>
      <c r="Q42" s="938"/>
    </row>
    <row r="43" spans="1:17" s="92" customFormat="1" ht="18.600000000000001" hidden="1" customHeight="1">
      <c r="A43" s="485" t="s">
        <v>45</v>
      </c>
      <c r="B43" s="477">
        <v>2009</v>
      </c>
      <c r="C43" s="933">
        <v>10090470.48</v>
      </c>
      <c r="D43" s="479">
        <f t="shared" si="7"/>
        <v>0.56054089747822644</v>
      </c>
      <c r="E43" s="933">
        <v>7910839.5500000007</v>
      </c>
      <c r="F43" s="479">
        <f t="shared" si="2"/>
        <v>0.43945910252177356</v>
      </c>
      <c r="G43" s="934">
        <f t="shared" si="8"/>
        <v>18001310.030000001</v>
      </c>
      <c r="H43" s="935">
        <f t="shared" si="9"/>
        <v>-7.9961589594688434</v>
      </c>
      <c r="I43" s="941">
        <f t="shared" si="10"/>
        <v>-3.1734164156786449</v>
      </c>
      <c r="J43" s="936">
        <f t="shared" si="11"/>
        <v>-5.9372574533550591</v>
      </c>
      <c r="P43" s="937"/>
      <c r="Q43" s="938"/>
    </row>
    <row r="44" spans="1:17" s="92" customFormat="1" ht="18.600000000000001" hidden="1" customHeight="1">
      <c r="A44" s="485" t="s">
        <v>56</v>
      </c>
      <c r="B44" s="477">
        <v>2009</v>
      </c>
      <c r="C44" s="933">
        <v>10030318</v>
      </c>
      <c r="D44" s="479">
        <f t="shared" si="7"/>
        <v>0.55925646635687221</v>
      </c>
      <c r="E44" s="933">
        <v>7904777.2619999992</v>
      </c>
      <c r="F44" s="479">
        <f t="shared" si="2"/>
        <v>0.44074353364312785</v>
      </c>
      <c r="G44" s="934">
        <f t="shared" si="8"/>
        <v>17935095.261999998</v>
      </c>
      <c r="H44" s="935">
        <f t="shared" si="9"/>
        <v>-7.6821221084832416</v>
      </c>
      <c r="I44" s="935">
        <f t="shared" si="10"/>
        <v>-3.0728636467137562</v>
      </c>
      <c r="J44" s="936">
        <f t="shared" si="11"/>
        <v>-5.705805204806353</v>
      </c>
      <c r="P44" s="937"/>
      <c r="Q44" s="938"/>
    </row>
    <row r="45" spans="1:17" s="92" customFormat="1" ht="18.600000000000001" hidden="1" customHeight="1">
      <c r="A45" s="485" t="s">
        <v>57</v>
      </c>
      <c r="B45" s="477">
        <v>2009</v>
      </c>
      <c r="C45" s="933">
        <v>9974585.966</v>
      </c>
      <c r="D45" s="479">
        <f t="shared" si="7"/>
        <v>0.55696110295298751</v>
      </c>
      <c r="E45" s="933">
        <v>7934359.4040000001</v>
      </c>
      <c r="F45" s="479">
        <f t="shared" si="2"/>
        <v>0.44303889704701244</v>
      </c>
      <c r="G45" s="934">
        <f t="shared" si="8"/>
        <v>17908945.370000001</v>
      </c>
      <c r="H45" s="935">
        <f t="shared" si="9"/>
        <v>-7.1969505303392367</v>
      </c>
      <c r="I45" s="935">
        <f t="shared" si="10"/>
        <v>-2.8883802368978166</v>
      </c>
      <c r="J45" s="936">
        <f t="shared" si="11"/>
        <v>-5.3362016409014359</v>
      </c>
      <c r="P45" s="937"/>
      <c r="Q45" s="938"/>
    </row>
    <row r="46" spans="1:17" s="92" customFormat="1" ht="18.600000000000001" hidden="1" customHeight="1">
      <c r="A46" s="485" t="s">
        <v>58</v>
      </c>
      <c r="B46" s="477">
        <v>2009</v>
      </c>
      <c r="C46" s="933">
        <v>9922472</v>
      </c>
      <c r="D46" s="479">
        <f>C46/G46</f>
        <v>0.55595338528521565</v>
      </c>
      <c r="E46" s="933">
        <v>7925197</v>
      </c>
      <c r="F46" s="479">
        <f t="shared" si="2"/>
        <v>0.44404661471478435</v>
      </c>
      <c r="G46" s="934">
        <f t="shared" si="8"/>
        <v>17847669</v>
      </c>
      <c r="H46" s="935">
        <f t="shared" si="9"/>
        <v>-6.4080292741003859</v>
      </c>
      <c r="I46" s="935">
        <f t="shared" si="10"/>
        <v>-2.39358925107922</v>
      </c>
      <c r="J46" s="936">
        <f t="shared" si="11"/>
        <v>-4.6669494430851728</v>
      </c>
      <c r="P46" s="937"/>
      <c r="Q46" s="938"/>
    </row>
    <row r="47" spans="1:17" s="2" customFormat="1" ht="18.600000000000001" hidden="1" customHeight="1">
      <c r="A47" s="731" t="s">
        <v>59</v>
      </c>
      <c r="B47" s="477">
        <v>2009</v>
      </c>
      <c r="C47" s="933">
        <v>9863489.4020000007</v>
      </c>
      <c r="D47" s="479">
        <f>C47/G47</f>
        <v>0.5540091332594157</v>
      </c>
      <c r="E47" s="933">
        <v>7940349.5780000007</v>
      </c>
      <c r="F47" s="479">
        <f t="shared" si="2"/>
        <v>0.4459908667405843</v>
      </c>
      <c r="G47" s="934">
        <f t="shared" si="8"/>
        <v>17803838.98</v>
      </c>
      <c r="H47" s="935">
        <f t="shared" si="9"/>
        <v>-5.505489128948625</v>
      </c>
      <c r="I47" s="935">
        <f t="shared" si="10"/>
        <v>-1.8880281210674354</v>
      </c>
      <c r="J47" s="936">
        <f t="shared" si="11"/>
        <v>-3.9256410934583386</v>
      </c>
      <c r="P47" s="937"/>
      <c r="Q47" s="938"/>
    </row>
    <row r="48" spans="1:17" s="117" customFormat="1" ht="18.600000000000001" hidden="1" customHeight="1">
      <c r="A48" s="730">
        <v>2010</v>
      </c>
      <c r="B48" s="477">
        <v>2010</v>
      </c>
      <c r="C48" s="933"/>
      <c r="D48" s="939"/>
      <c r="E48" s="933"/>
      <c r="F48" s="939"/>
      <c r="G48" s="934"/>
      <c r="H48" s="935"/>
      <c r="I48" s="935"/>
      <c r="J48" s="936"/>
      <c r="P48" s="940"/>
      <c r="Q48" s="938"/>
    </row>
    <row r="49" spans="1:17" s="117" customFormat="1" ht="17.25" hidden="1" customHeight="1">
      <c r="A49" s="712" t="s">
        <v>9</v>
      </c>
      <c r="B49" s="477">
        <v>2010</v>
      </c>
      <c r="C49" s="933">
        <v>9711766.8606315795</v>
      </c>
      <c r="D49" s="479">
        <f>C49/$G49</f>
        <v>0.55350283513616805</v>
      </c>
      <c r="E49" s="933">
        <v>7834244.1877894709</v>
      </c>
      <c r="F49" s="479">
        <f t="shared" ref="F49:F60" si="12">E49/$G49</f>
        <v>0.44649716486383195</v>
      </c>
      <c r="G49" s="934">
        <f t="shared" ref="G49:G60" si="13">C49+E49</f>
        <v>17546011.048421051</v>
      </c>
      <c r="H49" s="935">
        <f>C49/C36*100-100</f>
        <v>-5.069630764825817</v>
      </c>
      <c r="I49" s="935">
        <f>E49/E36*100-100</f>
        <v>-1.4725559467335643</v>
      </c>
      <c r="J49" s="936">
        <f>G49/G36*100-100</f>
        <v>-3.4965397672609413</v>
      </c>
      <c r="P49" s="940"/>
      <c r="Q49" s="938"/>
    </row>
    <row r="50" spans="1:17" s="117" customFormat="1" ht="18.600000000000001" hidden="1" customHeight="1">
      <c r="A50" s="712" t="s">
        <v>10</v>
      </c>
      <c r="B50" s="477">
        <v>2010</v>
      </c>
      <c r="C50" s="933">
        <v>9727042.8399999999</v>
      </c>
      <c r="D50" s="479">
        <f t="shared" ref="D50:D60" si="14">C50/G50</f>
        <v>0.55354248028443254</v>
      </c>
      <c r="E50" s="933">
        <v>7845308.3099999996</v>
      </c>
      <c r="F50" s="479">
        <f t="shared" si="12"/>
        <v>0.44645751971556752</v>
      </c>
      <c r="G50" s="934">
        <f t="shared" si="13"/>
        <v>17572351.149999999</v>
      </c>
      <c r="H50" s="935">
        <f t="shared" ref="H50:H60" si="15">C50/C37*100-100</f>
        <v>-4.4694905495767046</v>
      </c>
      <c r="I50" s="935">
        <f t="shared" ref="I50:I60" si="16">E50/E37*100-100</f>
        <v>-1.0739580459505049</v>
      </c>
      <c r="J50" s="936">
        <f t="shared" ref="J50:J60" si="17">G50/G37*100-100</f>
        <v>-2.9827806820956226</v>
      </c>
      <c r="P50" s="940"/>
      <c r="Q50" s="938"/>
    </row>
    <row r="51" spans="1:17" s="59" customFormat="1" ht="18.600000000000001" customHeight="1">
      <c r="A51" s="712" t="s">
        <v>40</v>
      </c>
      <c r="B51" s="477">
        <v>2010</v>
      </c>
      <c r="C51" s="933">
        <v>9719193.898</v>
      </c>
      <c r="D51" s="479">
        <f t="shared" si="14"/>
        <v>0.55238986910751442</v>
      </c>
      <c r="E51" s="933">
        <v>7875614.4820000008</v>
      </c>
      <c r="F51" s="479">
        <f t="shared" si="12"/>
        <v>0.44761013089248541</v>
      </c>
      <c r="G51" s="934">
        <f t="shared" si="13"/>
        <v>17594808.380000003</v>
      </c>
      <c r="H51" s="935">
        <f t="shared" si="15"/>
        <v>-4.0155380643623033</v>
      </c>
      <c r="I51" s="935">
        <f t="shared" si="16"/>
        <v>-0.71489916549144539</v>
      </c>
      <c r="J51" s="936">
        <f t="shared" si="17"/>
        <v>-2.5656789497534191</v>
      </c>
      <c r="P51" s="940"/>
      <c r="Q51" s="938"/>
    </row>
    <row r="52" spans="1:17" s="59" customFormat="1" ht="18.600000000000001" hidden="1" customHeight="1">
      <c r="A52" s="731" t="s">
        <v>41</v>
      </c>
      <c r="B52" s="477">
        <v>2010</v>
      </c>
      <c r="C52" s="933">
        <v>9734253.5800000001</v>
      </c>
      <c r="D52" s="479">
        <f t="shared" si="14"/>
        <v>0.55155765507660259</v>
      </c>
      <c r="E52" s="933">
        <v>7914406.5199999996</v>
      </c>
      <c r="F52" s="479">
        <f t="shared" si="12"/>
        <v>0.44844234492339724</v>
      </c>
      <c r="G52" s="934">
        <f t="shared" si="13"/>
        <v>17648660.100000001</v>
      </c>
      <c r="H52" s="935">
        <f t="shared" si="15"/>
        <v>-3.4590381106505106</v>
      </c>
      <c r="I52" s="935">
        <f t="shared" si="16"/>
        <v>-0.46216336319812967</v>
      </c>
      <c r="J52" s="936">
        <f t="shared" si="17"/>
        <v>-2.1377355694774707</v>
      </c>
      <c r="P52" s="940"/>
      <c r="Q52" s="938"/>
    </row>
    <row r="53" spans="1:17" s="59" customFormat="1" ht="18.600000000000001" hidden="1" customHeight="1">
      <c r="A53" s="712" t="s">
        <v>42</v>
      </c>
      <c r="B53" s="477">
        <v>2010</v>
      </c>
      <c r="C53" s="933">
        <v>9789710</v>
      </c>
      <c r="D53" s="479">
        <f t="shared" si="14"/>
        <v>0.55116353844412003</v>
      </c>
      <c r="E53" s="933">
        <v>7972187</v>
      </c>
      <c r="F53" s="479">
        <f t="shared" si="12"/>
        <v>0.44883646155587997</v>
      </c>
      <c r="G53" s="934">
        <f t="shared" si="13"/>
        <v>17761897</v>
      </c>
      <c r="H53" s="935">
        <f t="shared" si="15"/>
        <v>-3.1713704246580647</v>
      </c>
      <c r="I53" s="935">
        <f t="shared" si="16"/>
        <v>-0.26214738984437247</v>
      </c>
      <c r="J53" s="936">
        <f t="shared" si="17"/>
        <v>-1.886875955974304</v>
      </c>
      <c r="P53" s="940"/>
      <c r="Q53" s="938"/>
    </row>
    <row r="54" spans="1:17" s="59" customFormat="1" ht="18.600000000000001" hidden="1" customHeight="1">
      <c r="A54" s="712" t="s">
        <v>43</v>
      </c>
      <c r="B54" s="477">
        <v>2010</v>
      </c>
      <c r="C54" s="933">
        <v>9829760.9879999999</v>
      </c>
      <c r="D54" s="479">
        <f t="shared" si="14"/>
        <v>0.5526752291661432</v>
      </c>
      <c r="E54" s="933">
        <v>7956020.7320000008</v>
      </c>
      <c r="F54" s="479">
        <f t="shared" si="12"/>
        <v>0.44732477083385691</v>
      </c>
      <c r="G54" s="934">
        <f t="shared" si="13"/>
        <v>17785781.719999999</v>
      </c>
      <c r="H54" s="935">
        <f t="shared" si="15"/>
        <v>-2.9592640608613863</v>
      </c>
      <c r="I54" s="935">
        <f t="shared" si="16"/>
        <v>-0.15618348312091257</v>
      </c>
      <c r="J54" s="936">
        <f t="shared" si="17"/>
        <v>-1.725079647534713</v>
      </c>
      <c r="P54" s="940"/>
      <c r="Q54" s="938"/>
    </row>
    <row r="55" spans="1:17" s="59" customFormat="1" ht="18.600000000000001" hidden="1" customHeight="1">
      <c r="A55" s="712" t="s">
        <v>44</v>
      </c>
      <c r="B55" s="477">
        <v>2010</v>
      </c>
      <c r="C55" s="933">
        <v>9893672.7300000004</v>
      </c>
      <c r="D55" s="479">
        <f t="shared" si="14"/>
        <v>0.55431946940327126</v>
      </c>
      <c r="E55" s="933">
        <v>7954649.9000000004</v>
      </c>
      <c r="F55" s="479">
        <f t="shared" si="12"/>
        <v>0.44568053059672863</v>
      </c>
      <c r="G55" s="934">
        <f t="shared" si="13"/>
        <v>17848322.630000003</v>
      </c>
      <c r="H55" s="935">
        <f t="shared" si="15"/>
        <v>-2.7918532398078781</v>
      </c>
      <c r="I55" s="935">
        <f t="shared" si="16"/>
        <v>-0.13911340444033726</v>
      </c>
      <c r="J55" s="936">
        <f t="shared" si="17"/>
        <v>-1.6271964777528751</v>
      </c>
      <c r="P55" s="940"/>
      <c r="Q55" s="938"/>
    </row>
    <row r="56" spans="1:17" s="59" customFormat="1" ht="18.600000000000001" hidden="1" customHeight="1">
      <c r="A56" s="484" t="s">
        <v>45</v>
      </c>
      <c r="B56" s="477">
        <v>2010</v>
      </c>
      <c r="C56" s="933">
        <v>9817061.9000000004</v>
      </c>
      <c r="D56" s="479">
        <f t="shared" si="14"/>
        <v>0.55412083110538224</v>
      </c>
      <c r="E56" s="933">
        <v>7899402.3599999994</v>
      </c>
      <c r="F56" s="479">
        <f t="shared" si="12"/>
        <v>0.44587916889461782</v>
      </c>
      <c r="G56" s="934">
        <f t="shared" si="13"/>
        <v>17716464.259999998</v>
      </c>
      <c r="H56" s="935">
        <f t="shared" si="15"/>
        <v>-2.7095721705138942</v>
      </c>
      <c r="I56" s="941">
        <f t="shared" si="16"/>
        <v>-0.14457618471102762</v>
      </c>
      <c r="J56" s="936">
        <f t="shared" si="17"/>
        <v>-1.5823613366210338</v>
      </c>
      <c r="P56" s="940"/>
      <c r="Q56" s="938"/>
    </row>
    <row r="57" spans="1:17" s="59" customFormat="1" ht="18.600000000000001" hidden="1" customHeight="1">
      <c r="A57" s="484" t="s">
        <v>56</v>
      </c>
      <c r="B57" s="477">
        <v>2010</v>
      </c>
      <c r="C57" s="933">
        <v>9761700</v>
      </c>
      <c r="D57" s="479">
        <f t="shared" si="14"/>
        <v>0.55239855405432936</v>
      </c>
      <c r="E57" s="933">
        <v>7909780</v>
      </c>
      <c r="F57" s="479">
        <f t="shared" si="12"/>
        <v>0.44760144594567064</v>
      </c>
      <c r="G57" s="934">
        <f t="shared" si="13"/>
        <v>17671480</v>
      </c>
      <c r="H57" s="935">
        <f t="shared" si="15"/>
        <v>-2.6780606557040443</v>
      </c>
      <c r="I57" s="935">
        <f t="shared" si="16"/>
        <v>6.3287526443673414E-2</v>
      </c>
      <c r="J57" s="936">
        <f t="shared" si="17"/>
        <v>-1.4698291709580928</v>
      </c>
      <c r="P57" s="940"/>
      <c r="Q57" s="938"/>
    </row>
    <row r="58" spans="1:17" s="59" customFormat="1" ht="18.600000000000001" hidden="1" customHeight="1">
      <c r="A58" s="484" t="s">
        <v>57</v>
      </c>
      <c r="B58" s="477">
        <v>2010</v>
      </c>
      <c r="C58" s="933">
        <v>9726517.5399999991</v>
      </c>
      <c r="D58" s="479">
        <f t="shared" si="14"/>
        <v>0.5505737278945918</v>
      </c>
      <c r="E58" s="933">
        <v>7939631.5099999998</v>
      </c>
      <c r="F58" s="479">
        <f t="shared" si="12"/>
        <v>0.44942627210540836</v>
      </c>
      <c r="G58" s="934">
        <f t="shared" si="13"/>
        <v>17666149.049999997</v>
      </c>
      <c r="H58" s="935">
        <f t="shared" si="15"/>
        <v>-2.4870047423079313</v>
      </c>
      <c r="I58" s="935">
        <f t="shared" si="16"/>
        <v>6.6446523677015534E-2</v>
      </c>
      <c r="J58" s="936">
        <f t="shared" si="17"/>
        <v>-1.3557265097626612</v>
      </c>
      <c r="P58" s="940"/>
      <c r="Q58" s="938"/>
    </row>
    <row r="59" spans="1:17" s="59" customFormat="1" ht="18.600000000000001" hidden="1" customHeight="1">
      <c r="A59" s="485" t="s">
        <v>58</v>
      </c>
      <c r="B59" s="477">
        <v>2010</v>
      </c>
      <c r="C59" s="933">
        <v>9684814.0099999998</v>
      </c>
      <c r="D59" s="479">
        <f t="shared" si="14"/>
        <v>0.54987645969092036</v>
      </c>
      <c r="E59" s="933">
        <v>7927894.8799999999</v>
      </c>
      <c r="F59" s="479">
        <f t="shared" si="12"/>
        <v>0.45012354030907958</v>
      </c>
      <c r="G59" s="934">
        <f t="shared" si="13"/>
        <v>17612708.890000001</v>
      </c>
      <c r="H59" s="935">
        <f t="shared" si="15"/>
        <v>-2.3951490112544604</v>
      </c>
      <c r="I59" s="935">
        <f t="shared" si="16"/>
        <v>3.4041803629605738E-2</v>
      </c>
      <c r="J59" s="936">
        <f t="shared" si="17"/>
        <v>-1.3164750534089222</v>
      </c>
      <c r="P59" s="940"/>
      <c r="Q59" s="938"/>
    </row>
    <row r="60" spans="1:17" s="5" customFormat="1" ht="18.600000000000001" hidden="1" customHeight="1">
      <c r="A60" s="732" t="s">
        <v>59</v>
      </c>
      <c r="B60" s="477">
        <v>2010</v>
      </c>
      <c r="C60" s="933">
        <v>9638733.6060000006</v>
      </c>
      <c r="D60" s="479">
        <f t="shared" si="14"/>
        <v>0.54812304125683808</v>
      </c>
      <c r="E60" s="933">
        <v>7946248.0139999995</v>
      </c>
      <c r="F60" s="479">
        <f t="shared" si="12"/>
        <v>0.45187695874316181</v>
      </c>
      <c r="G60" s="934">
        <f t="shared" si="13"/>
        <v>17584981.620000001</v>
      </c>
      <c r="H60" s="935">
        <f t="shared" si="15"/>
        <v>-2.2786641404453434</v>
      </c>
      <c r="I60" s="935">
        <f t="shared" si="16"/>
        <v>7.4284336502543624E-2</v>
      </c>
      <c r="J60" s="936">
        <f t="shared" si="17"/>
        <v>-1.2292706098154156</v>
      </c>
      <c r="P60" s="937"/>
      <c r="Q60" s="938"/>
    </row>
    <row r="61" spans="1:17" s="117" customFormat="1" ht="18.600000000000001" hidden="1" customHeight="1">
      <c r="A61" s="730">
        <v>2011</v>
      </c>
      <c r="B61" s="477">
        <v>2011</v>
      </c>
      <c r="C61" s="933"/>
      <c r="D61" s="939"/>
      <c r="E61" s="933"/>
      <c r="F61" s="939"/>
      <c r="G61" s="934"/>
      <c r="H61" s="935"/>
      <c r="I61" s="935"/>
      <c r="J61" s="936"/>
      <c r="P61" s="940"/>
      <c r="Q61" s="938"/>
    </row>
    <row r="62" spans="1:17" s="59" customFormat="1" ht="17.25" hidden="1" customHeight="1">
      <c r="A62" s="712" t="s">
        <v>9</v>
      </c>
      <c r="B62" s="477">
        <v>2011</v>
      </c>
      <c r="C62" s="933">
        <v>9521275.6900000013</v>
      </c>
      <c r="D62" s="479">
        <f t="shared" ref="D62:D73" si="18">C62/$G62</f>
        <v>0.54840250299529059</v>
      </c>
      <c r="E62" s="933">
        <v>7840562.8099999996</v>
      </c>
      <c r="F62" s="479">
        <f t="shared" ref="F62:F73" si="19">E62/$G62</f>
        <v>0.45159749700470947</v>
      </c>
      <c r="G62" s="934">
        <f t="shared" ref="G62:G73" si="20">C62+E62</f>
        <v>17361838.5</v>
      </c>
      <c r="H62" s="935">
        <f>C62/C49*100-100</f>
        <v>-1.9614471122012702</v>
      </c>
      <c r="I62" s="935">
        <f>E62/E49*100-100</f>
        <v>8.0653883885545952E-2</v>
      </c>
      <c r="J62" s="936">
        <f>G62/G49*100-100</f>
        <v>-1.0496548070829164</v>
      </c>
      <c r="P62" s="940"/>
      <c r="Q62" s="938"/>
    </row>
    <row r="63" spans="1:17" s="59" customFormat="1" ht="18.600000000000001" hidden="1" customHeight="1">
      <c r="A63" s="712" t="s">
        <v>10</v>
      </c>
      <c r="B63" s="477">
        <v>2011</v>
      </c>
      <c r="C63" s="933">
        <v>9512034.1100000013</v>
      </c>
      <c r="D63" s="479">
        <f t="shared" si="18"/>
        <v>0.54833587374918469</v>
      </c>
      <c r="E63" s="933">
        <v>7835060.1900000004</v>
      </c>
      <c r="F63" s="479">
        <f t="shared" si="19"/>
        <v>0.45166412625081537</v>
      </c>
      <c r="G63" s="934">
        <f t="shared" si="20"/>
        <v>17347094.300000001</v>
      </c>
      <c r="H63" s="935">
        <f t="shared" ref="H63:H73" si="21">C63/C50*100-100</f>
        <v>-2.2104223610060529</v>
      </c>
      <c r="I63" s="935">
        <f t="shared" ref="I63:I73" si="22">E63/E50*100-100</f>
        <v>-0.13062737109945033</v>
      </c>
      <c r="J63" s="936">
        <f t="shared" ref="J63:J73" si="23">G63/G50*100-100</f>
        <v>-1.2818822482954886</v>
      </c>
      <c r="P63" s="940"/>
      <c r="Q63" s="938"/>
    </row>
    <row r="64" spans="1:17" s="59" customFormat="1" ht="18.600000000000001" customHeight="1">
      <c r="A64" s="712" t="s">
        <v>40</v>
      </c>
      <c r="B64" s="477">
        <v>2011</v>
      </c>
      <c r="C64" s="933">
        <v>9521326.7620000001</v>
      </c>
      <c r="D64" s="479">
        <f t="shared" si="18"/>
        <v>0.54743065143759695</v>
      </c>
      <c r="E64" s="933">
        <v>7871427.4380000001</v>
      </c>
      <c r="F64" s="479">
        <f t="shared" si="19"/>
        <v>0.45256934856240311</v>
      </c>
      <c r="G64" s="934">
        <f t="shared" si="20"/>
        <v>17392754.199999999</v>
      </c>
      <c r="H64" s="935">
        <f t="shared" si="21"/>
        <v>-2.0358389602734093</v>
      </c>
      <c r="I64" s="935">
        <f t="shared" si="22"/>
        <v>-5.3164664288360086E-2</v>
      </c>
      <c r="J64" s="936">
        <f t="shared" si="23"/>
        <v>-1.1483738591303876</v>
      </c>
      <c r="P64" s="940"/>
      <c r="Q64" s="938"/>
    </row>
    <row r="65" spans="1:17" s="117" customFormat="1" ht="18.600000000000001" hidden="1" customHeight="1">
      <c r="A65" s="731" t="s">
        <v>41</v>
      </c>
      <c r="B65" s="477">
        <v>2011</v>
      </c>
      <c r="C65" s="933">
        <v>9545109.7999999989</v>
      </c>
      <c r="D65" s="479">
        <f t="shared" si="18"/>
        <v>0.54624013570836405</v>
      </c>
      <c r="E65" s="933">
        <v>7929090.9700000007</v>
      </c>
      <c r="F65" s="479">
        <f t="shared" si="19"/>
        <v>0.45375986429163595</v>
      </c>
      <c r="G65" s="934">
        <f t="shared" si="20"/>
        <v>17474200.77</v>
      </c>
      <c r="H65" s="935">
        <f t="shared" si="21"/>
        <v>-1.9430743040084337</v>
      </c>
      <c r="I65" s="935">
        <f t="shared" si="22"/>
        <v>0.18554075991539776</v>
      </c>
      <c r="J65" s="936">
        <f t="shared" si="23"/>
        <v>-0.98851317330317556</v>
      </c>
      <c r="P65" s="940"/>
      <c r="Q65" s="938"/>
    </row>
    <row r="66" spans="1:17" s="117" customFormat="1" ht="18.600000000000001" hidden="1" customHeight="1">
      <c r="A66" s="712" t="s">
        <v>42</v>
      </c>
      <c r="B66" s="477">
        <v>2011</v>
      </c>
      <c r="C66" s="933">
        <v>9603913.3600000013</v>
      </c>
      <c r="D66" s="479">
        <f t="shared" si="18"/>
        <v>0.54591912659500486</v>
      </c>
      <c r="E66" s="933">
        <v>7988277.2999999998</v>
      </c>
      <c r="F66" s="479">
        <f t="shared" si="19"/>
        <v>0.45408087340499526</v>
      </c>
      <c r="G66" s="934">
        <f t="shared" si="20"/>
        <v>17592190.66</v>
      </c>
      <c r="H66" s="935">
        <f t="shared" si="21"/>
        <v>-1.8978768523275846</v>
      </c>
      <c r="I66" s="935">
        <f t="shared" si="22"/>
        <v>0.20183043874911277</v>
      </c>
      <c r="J66" s="936">
        <f t="shared" si="23"/>
        <v>-0.95545166149764782</v>
      </c>
      <c r="P66" s="940"/>
      <c r="Q66" s="938"/>
    </row>
    <row r="67" spans="1:17" s="117" customFormat="1" ht="18.600000000000001" hidden="1" customHeight="1">
      <c r="A67" s="712" t="s">
        <v>43</v>
      </c>
      <c r="B67" s="477">
        <v>2011</v>
      </c>
      <c r="C67" s="933">
        <v>9624650.6999999993</v>
      </c>
      <c r="D67" s="479">
        <f t="shared" si="18"/>
        <v>0.54727249035032033</v>
      </c>
      <c r="E67" s="933">
        <v>7961927.96</v>
      </c>
      <c r="F67" s="479">
        <f t="shared" si="19"/>
        <v>0.45272750964967962</v>
      </c>
      <c r="G67" s="934">
        <f t="shared" si="20"/>
        <v>17586578.66</v>
      </c>
      <c r="H67" s="935">
        <f t="shared" si="21"/>
        <v>-2.0866253843851865</v>
      </c>
      <c r="I67" s="935">
        <f t="shared" si="22"/>
        <v>7.4248524469510357E-2</v>
      </c>
      <c r="J67" s="936">
        <f t="shared" si="23"/>
        <v>-1.1200129583058782</v>
      </c>
      <c r="P67" s="940"/>
      <c r="Q67" s="938"/>
    </row>
    <row r="68" spans="1:17" s="117" customFormat="1" ht="18.600000000000001" hidden="1" customHeight="1">
      <c r="A68" s="712" t="s">
        <v>44</v>
      </c>
      <c r="B68" s="477">
        <v>2011</v>
      </c>
      <c r="C68" s="933">
        <v>9677274.6899999995</v>
      </c>
      <c r="D68" s="479">
        <f t="shared" si="18"/>
        <v>0.54868071332654933</v>
      </c>
      <c r="E68" s="933">
        <v>7960076.9700000007</v>
      </c>
      <c r="F68" s="479">
        <f t="shared" si="19"/>
        <v>0.45131928667345067</v>
      </c>
      <c r="G68" s="934">
        <f t="shared" si="20"/>
        <v>17637351.66</v>
      </c>
      <c r="H68" s="935">
        <f t="shared" si="21"/>
        <v>-2.1872366906157197</v>
      </c>
      <c r="I68" s="935">
        <f t="shared" si="22"/>
        <v>6.8225127041742439E-2</v>
      </c>
      <c r="J68" s="936">
        <f t="shared" si="23"/>
        <v>-1.1820212709814939</v>
      </c>
      <c r="P68" s="940"/>
      <c r="Q68" s="938"/>
    </row>
    <row r="69" spans="1:17" s="117" customFormat="1" ht="18.600000000000001" hidden="1" customHeight="1">
      <c r="A69" s="484" t="s">
        <v>45</v>
      </c>
      <c r="B69" s="477">
        <v>2011</v>
      </c>
      <c r="C69" s="933">
        <v>9600007.8340000007</v>
      </c>
      <c r="D69" s="479">
        <f t="shared" si="18"/>
        <v>0.54855565810217455</v>
      </c>
      <c r="E69" s="933">
        <v>7900509.5559999999</v>
      </c>
      <c r="F69" s="479">
        <f t="shared" si="19"/>
        <v>0.45144434189782545</v>
      </c>
      <c r="G69" s="934">
        <f t="shared" si="20"/>
        <v>17500517.390000001</v>
      </c>
      <c r="H69" s="935">
        <f t="shared" si="21"/>
        <v>-2.2109880553977064</v>
      </c>
      <c r="I69" s="941">
        <f t="shared" si="22"/>
        <v>1.4016199574882648E-2</v>
      </c>
      <c r="J69" s="936">
        <f t="shared" si="23"/>
        <v>-1.218905007403535</v>
      </c>
      <c r="P69" s="940"/>
      <c r="Q69" s="938"/>
    </row>
    <row r="70" spans="1:17" s="117" customFormat="1" ht="18.600000000000001" hidden="1" customHeight="1">
      <c r="A70" s="484" t="s">
        <v>56</v>
      </c>
      <c r="B70" s="477">
        <v>2011</v>
      </c>
      <c r="C70" s="933">
        <v>9529924.7019999996</v>
      </c>
      <c r="D70" s="479">
        <f t="shared" si="18"/>
        <v>0.54657973642440172</v>
      </c>
      <c r="E70" s="933">
        <v>7905636.9679999994</v>
      </c>
      <c r="F70" s="479">
        <f t="shared" si="19"/>
        <v>0.45342026357559839</v>
      </c>
      <c r="G70" s="934">
        <f t="shared" si="20"/>
        <v>17435561.669999998</v>
      </c>
      <c r="H70" s="935">
        <f t="shared" si="21"/>
        <v>-2.3743333435774474</v>
      </c>
      <c r="I70" s="935">
        <f t="shared" si="22"/>
        <v>-5.2378599657643576E-2</v>
      </c>
      <c r="J70" s="936">
        <f t="shared" si="23"/>
        <v>-1.3350230427785448</v>
      </c>
      <c r="P70" s="940"/>
      <c r="Q70" s="938"/>
    </row>
    <row r="71" spans="1:17" s="117" customFormat="1" ht="18.600000000000001" hidden="1" customHeight="1">
      <c r="A71" s="484" t="s">
        <v>57</v>
      </c>
      <c r="B71" s="477">
        <v>2011</v>
      </c>
      <c r="C71" s="933">
        <v>9446634.2300000004</v>
      </c>
      <c r="D71" s="479">
        <f t="shared" si="18"/>
        <v>0.54415116103425221</v>
      </c>
      <c r="E71" s="933">
        <v>7913678.3200000003</v>
      </c>
      <c r="F71" s="479">
        <f t="shared" si="19"/>
        <v>0.45584883896574779</v>
      </c>
      <c r="G71" s="934">
        <f t="shared" si="20"/>
        <v>17360312.550000001</v>
      </c>
      <c r="H71" s="935">
        <f t="shared" si="21"/>
        <v>-2.8775284560891095</v>
      </c>
      <c r="I71" s="935">
        <f t="shared" si="22"/>
        <v>-0.32688154314607232</v>
      </c>
      <c r="J71" s="936">
        <f t="shared" si="23"/>
        <v>-1.7312007225479391</v>
      </c>
      <c r="P71" s="940"/>
      <c r="Q71" s="938"/>
    </row>
    <row r="72" spans="1:17" s="59" customFormat="1" ht="18.600000000000001" hidden="1" customHeight="1">
      <c r="A72" s="485" t="s">
        <v>58</v>
      </c>
      <c r="B72" s="477">
        <v>2011</v>
      </c>
      <c r="C72" s="933">
        <v>9371632.8859999999</v>
      </c>
      <c r="D72" s="479">
        <f t="shared" si="18"/>
        <v>0.54332936444634128</v>
      </c>
      <c r="E72" s="933">
        <v>7876897.1940000001</v>
      </c>
      <c r="F72" s="479">
        <f t="shared" si="19"/>
        <v>0.45667063555365878</v>
      </c>
      <c r="G72" s="934">
        <f t="shared" si="20"/>
        <v>17248530.079999998</v>
      </c>
      <c r="H72" s="935">
        <f t="shared" si="21"/>
        <v>-3.2337340053884986</v>
      </c>
      <c r="I72" s="935">
        <f t="shared" si="22"/>
        <v>-0.64326894808675661</v>
      </c>
      <c r="J72" s="936">
        <f t="shared" si="23"/>
        <v>-2.0677047027488982</v>
      </c>
      <c r="P72" s="940"/>
      <c r="Q72" s="938"/>
    </row>
    <row r="73" spans="1:17" s="92" customFormat="1" ht="18.600000000000001" hidden="1" customHeight="1">
      <c r="A73" s="486" t="s">
        <v>59</v>
      </c>
      <c r="B73" s="477">
        <v>2011</v>
      </c>
      <c r="C73" s="933">
        <v>9337119.8200000003</v>
      </c>
      <c r="D73" s="479">
        <f t="shared" si="18"/>
        <v>0.54191307952273604</v>
      </c>
      <c r="E73" s="933">
        <v>7892801.6800000006</v>
      </c>
      <c r="F73" s="479">
        <f t="shared" si="19"/>
        <v>0.45808692047726396</v>
      </c>
      <c r="G73" s="934">
        <f t="shared" si="20"/>
        <v>17229921.5</v>
      </c>
      <c r="H73" s="935">
        <f t="shared" si="21"/>
        <v>-3.1291847905439454</v>
      </c>
      <c r="I73" s="935">
        <f t="shared" si="22"/>
        <v>-0.67259836221869307</v>
      </c>
      <c r="J73" s="936">
        <f t="shared" si="23"/>
        <v>-2.0191099864226203</v>
      </c>
      <c r="P73" s="937"/>
      <c r="Q73" s="938"/>
    </row>
    <row r="74" spans="1:17" s="117" customFormat="1" ht="18.600000000000001" hidden="1" customHeight="1">
      <c r="A74" s="730">
        <v>2012</v>
      </c>
      <c r="B74" s="477">
        <v>2012</v>
      </c>
      <c r="C74" s="933"/>
      <c r="D74" s="939"/>
      <c r="E74" s="933"/>
      <c r="F74" s="939"/>
      <c r="G74" s="934"/>
      <c r="H74" s="935"/>
      <c r="I74" s="935"/>
      <c r="J74" s="936"/>
      <c r="P74" s="940"/>
      <c r="Q74" s="938"/>
    </row>
    <row r="75" spans="1:17" s="5" customFormat="1" ht="17.25" hidden="1" customHeight="1">
      <c r="A75" s="712" t="s">
        <v>9</v>
      </c>
      <c r="B75" s="477">
        <v>2012</v>
      </c>
      <c r="C75" s="933">
        <v>9191099.9640000015</v>
      </c>
      <c r="D75" s="479">
        <f t="shared" ref="D75:D86" si="24">C75/$G75</f>
        <v>0.54198344049790892</v>
      </c>
      <c r="E75" s="933">
        <v>7767167.1660000002</v>
      </c>
      <c r="F75" s="479">
        <f t="shared" ref="F75:F86" si="25">E75/$G75</f>
        <v>0.45801655950209103</v>
      </c>
      <c r="G75" s="934">
        <f t="shared" ref="G75:G86" si="26">C75+E75</f>
        <v>16958267.130000003</v>
      </c>
      <c r="H75" s="935">
        <f>C75/C62*100-100</f>
        <v>-3.4677677314477506</v>
      </c>
      <c r="I75" s="935">
        <f>E75/E62*100-100</f>
        <v>-0.9361017286461788</v>
      </c>
      <c r="J75" s="936">
        <f>G75/G62*100-100</f>
        <v>-2.324473701330632</v>
      </c>
      <c r="P75" s="937"/>
      <c r="Q75" s="938"/>
    </row>
    <row r="76" spans="1:17" s="5" customFormat="1" ht="18.600000000000001" hidden="1" customHeight="1">
      <c r="A76" s="712" t="s">
        <v>10</v>
      </c>
      <c r="B76" s="477">
        <v>2012</v>
      </c>
      <c r="C76" s="933">
        <v>9150141</v>
      </c>
      <c r="D76" s="479">
        <f t="shared" si="24"/>
        <v>0.54152099440299883</v>
      </c>
      <c r="E76" s="933">
        <v>7746971.1980000008</v>
      </c>
      <c r="F76" s="479">
        <f t="shared" si="25"/>
        <v>0.45847900559700133</v>
      </c>
      <c r="G76" s="934">
        <f t="shared" si="26"/>
        <v>16897112.197999999</v>
      </c>
      <c r="H76" s="935">
        <f t="shared" ref="H76:H86" si="27">C76/C63*100-100</f>
        <v>-3.8045817100208126</v>
      </c>
      <c r="I76" s="935">
        <f t="shared" ref="I76:I86" si="28">E76/E63*100-100</f>
        <v>-1.1242924733677029</v>
      </c>
      <c r="J76" s="936">
        <f t="shared" ref="J76:J86" si="29">G76/G63*100-100</f>
        <v>-2.5939912138484402</v>
      </c>
      <c r="P76" s="937"/>
      <c r="Q76" s="938"/>
    </row>
    <row r="77" spans="1:17" s="5" customFormat="1" ht="18.600000000000001" customHeight="1">
      <c r="A77" s="712" t="s">
        <v>40</v>
      </c>
      <c r="B77" s="477">
        <v>2012</v>
      </c>
      <c r="C77" s="933">
        <v>9133516.7740000021</v>
      </c>
      <c r="D77" s="479">
        <f t="shared" si="24"/>
        <v>0.54036387266650199</v>
      </c>
      <c r="E77" s="933">
        <v>7769013.6059999997</v>
      </c>
      <c r="F77" s="479">
        <f t="shared" si="25"/>
        <v>0.45963612733349801</v>
      </c>
      <c r="G77" s="934">
        <f t="shared" si="26"/>
        <v>16902530.380000003</v>
      </c>
      <c r="H77" s="935">
        <f t="shared" si="27"/>
        <v>-4.0730666817125041</v>
      </c>
      <c r="I77" s="935">
        <f t="shared" si="28"/>
        <v>-1.3010833525008252</v>
      </c>
      <c r="J77" s="936">
        <f t="shared" si="29"/>
        <v>-2.8185519921853199</v>
      </c>
      <c r="P77" s="937"/>
      <c r="Q77" s="938"/>
    </row>
    <row r="78" spans="1:17" s="92" customFormat="1" ht="18.600000000000001" hidden="1" customHeight="1">
      <c r="A78" s="731" t="s">
        <v>41</v>
      </c>
      <c r="B78" s="477">
        <v>2012</v>
      </c>
      <c r="C78" s="933">
        <v>9124670.3760000002</v>
      </c>
      <c r="D78" s="479">
        <f t="shared" si="24"/>
        <v>0.53931247151706685</v>
      </c>
      <c r="E78" s="933">
        <v>7794408.7440000009</v>
      </c>
      <c r="F78" s="479">
        <f t="shared" si="25"/>
        <v>0.46068752848293321</v>
      </c>
      <c r="G78" s="934">
        <f t="shared" si="26"/>
        <v>16919079.120000001</v>
      </c>
      <c r="H78" s="935">
        <f t="shared" si="27"/>
        <v>-4.4047625727678792</v>
      </c>
      <c r="I78" s="935">
        <f t="shared" si="28"/>
        <v>-1.698583437995282</v>
      </c>
      <c r="J78" s="936">
        <f t="shared" si="29"/>
        <v>-3.1768070958246142</v>
      </c>
      <c r="P78" s="937"/>
      <c r="Q78" s="938"/>
    </row>
    <row r="79" spans="1:17" s="92" customFormat="1" ht="18.600000000000001" hidden="1" customHeight="1">
      <c r="A79" s="712" t="s">
        <v>42</v>
      </c>
      <c r="B79" s="477">
        <v>2012</v>
      </c>
      <c r="C79" s="933">
        <v>9160838.8000000007</v>
      </c>
      <c r="D79" s="479">
        <f t="shared" si="24"/>
        <v>0.5389835207345508</v>
      </c>
      <c r="E79" s="933">
        <v>7835671.2000000002</v>
      </c>
      <c r="F79" s="479">
        <f t="shared" si="25"/>
        <v>0.4610164792654492</v>
      </c>
      <c r="G79" s="934">
        <f t="shared" si="26"/>
        <v>16996510</v>
      </c>
      <c r="H79" s="935">
        <f t="shared" si="27"/>
        <v>-4.6134793535871808</v>
      </c>
      <c r="I79" s="935">
        <f t="shared" si="28"/>
        <v>-1.9103755949984418</v>
      </c>
      <c r="J79" s="936">
        <f t="shared" si="29"/>
        <v>-3.3860516379828738</v>
      </c>
      <c r="P79" s="937"/>
      <c r="Q79" s="938"/>
    </row>
    <row r="80" spans="1:17" s="92" customFormat="1" ht="18.600000000000001" hidden="1" customHeight="1">
      <c r="A80" s="712" t="s">
        <v>43</v>
      </c>
      <c r="B80" s="477">
        <v>2012</v>
      </c>
      <c r="C80" s="933">
        <v>9189166.7420000006</v>
      </c>
      <c r="D80" s="479">
        <f t="shared" si="24"/>
        <v>0.53965537540081476</v>
      </c>
      <c r="E80" s="933">
        <v>7838675.7679999992</v>
      </c>
      <c r="F80" s="479">
        <f t="shared" si="25"/>
        <v>0.46034462459918535</v>
      </c>
      <c r="G80" s="934">
        <f t="shared" si="26"/>
        <v>17027842.509999998</v>
      </c>
      <c r="H80" s="935">
        <f t="shared" si="27"/>
        <v>-4.5246728590368406</v>
      </c>
      <c r="I80" s="935">
        <f t="shared" si="28"/>
        <v>-1.5480194322180267</v>
      </c>
      <c r="J80" s="936">
        <f t="shared" si="29"/>
        <v>-3.1770599660229948</v>
      </c>
      <c r="P80" s="937"/>
      <c r="Q80" s="938"/>
    </row>
    <row r="81" spans="1:17" s="92" customFormat="1" ht="18.600000000000001" hidden="1" customHeight="1">
      <c r="A81" s="712" t="s">
        <v>44</v>
      </c>
      <c r="B81" s="477">
        <v>2012</v>
      </c>
      <c r="C81" s="933">
        <v>9206529.4700000007</v>
      </c>
      <c r="D81" s="479">
        <f t="shared" si="24"/>
        <v>0.54051963229975875</v>
      </c>
      <c r="E81" s="933">
        <v>7826208.8799999999</v>
      </c>
      <c r="F81" s="479">
        <f t="shared" si="25"/>
        <v>0.4594803677002412</v>
      </c>
      <c r="G81" s="934">
        <f t="shared" si="26"/>
        <v>17032738.350000001</v>
      </c>
      <c r="H81" s="935">
        <f t="shared" si="27"/>
        <v>-4.8644399903874103</v>
      </c>
      <c r="I81" s="935">
        <f t="shared" si="28"/>
        <v>-1.681743662837988</v>
      </c>
      <c r="J81" s="936">
        <f t="shared" si="29"/>
        <v>-3.4280277541395776</v>
      </c>
      <c r="P81" s="937"/>
      <c r="Q81" s="938"/>
    </row>
    <row r="82" spans="1:17" s="92" customFormat="1" ht="18.600000000000001" hidden="1" customHeight="1">
      <c r="A82" s="485" t="s">
        <v>45</v>
      </c>
      <c r="B82" s="477">
        <v>2012</v>
      </c>
      <c r="C82" s="933">
        <v>9128746.2640000004</v>
      </c>
      <c r="D82" s="479">
        <f t="shared" si="24"/>
        <v>0.54029111888759751</v>
      </c>
      <c r="E82" s="933">
        <v>7767230.6359999999</v>
      </c>
      <c r="F82" s="479">
        <f t="shared" si="25"/>
        <v>0.4597088811124026</v>
      </c>
      <c r="G82" s="934">
        <f t="shared" si="26"/>
        <v>16895976.899999999</v>
      </c>
      <c r="H82" s="935">
        <f t="shared" si="27"/>
        <v>-4.9089706815753829</v>
      </c>
      <c r="I82" s="941">
        <f t="shared" si="28"/>
        <v>-1.6869661261124946</v>
      </c>
      <c r="J82" s="936">
        <f t="shared" si="29"/>
        <v>-3.4544149554426582</v>
      </c>
      <c r="P82" s="937"/>
      <c r="Q82" s="938"/>
    </row>
    <row r="83" spans="1:17" s="92" customFormat="1" ht="18.600000000000001" hidden="1" customHeight="1">
      <c r="A83" s="485" t="s">
        <v>56</v>
      </c>
      <c r="B83" s="477">
        <v>2012</v>
      </c>
      <c r="C83" s="933">
        <v>9048114</v>
      </c>
      <c r="D83" s="479">
        <f t="shared" si="24"/>
        <v>0.53826413075751101</v>
      </c>
      <c r="E83" s="933">
        <v>7761689</v>
      </c>
      <c r="F83" s="479">
        <f t="shared" si="25"/>
        <v>0.46173586924248905</v>
      </c>
      <c r="G83" s="934">
        <f t="shared" si="26"/>
        <v>16809803</v>
      </c>
      <c r="H83" s="935">
        <f t="shared" si="27"/>
        <v>-5.0557660953909078</v>
      </c>
      <c r="I83" s="935">
        <f t="shared" si="28"/>
        <v>-1.8208269438966624</v>
      </c>
      <c r="J83" s="936">
        <f t="shared" si="29"/>
        <v>-3.5889791326693654</v>
      </c>
      <c r="P83" s="937"/>
      <c r="Q83" s="938"/>
    </row>
    <row r="84" spans="1:17" s="5" customFormat="1" ht="18.600000000000001" hidden="1" customHeight="1">
      <c r="A84" s="485" t="s">
        <v>57</v>
      </c>
      <c r="B84" s="477">
        <v>2012</v>
      </c>
      <c r="C84" s="933">
        <v>8964477.4839999992</v>
      </c>
      <c r="D84" s="479">
        <f t="shared" si="24"/>
        <v>0.53561713325072768</v>
      </c>
      <c r="E84" s="933">
        <v>7772249.0460000001</v>
      </c>
      <c r="F84" s="479">
        <f t="shared" si="25"/>
        <v>0.46438286674927232</v>
      </c>
      <c r="G84" s="934">
        <f t="shared" si="26"/>
        <v>16736726.529999999</v>
      </c>
      <c r="H84" s="935">
        <f t="shared" si="27"/>
        <v>-5.1040056623426722</v>
      </c>
      <c r="I84" s="935">
        <f t="shared" si="28"/>
        <v>-1.7871496449706683</v>
      </c>
      <c r="J84" s="936">
        <f t="shared" si="29"/>
        <v>-3.5920206978070865</v>
      </c>
      <c r="P84" s="937"/>
      <c r="Q84" s="938"/>
    </row>
    <row r="85" spans="1:17" s="5" customFormat="1" ht="18.600000000000001" hidden="1" customHeight="1">
      <c r="A85" s="485" t="s">
        <v>58</v>
      </c>
      <c r="B85" s="477">
        <v>2012</v>
      </c>
      <c r="C85" s="933">
        <v>8878384.9680000003</v>
      </c>
      <c r="D85" s="479">
        <f t="shared" si="24"/>
        <v>0.53707332690081522</v>
      </c>
      <c r="E85" s="933">
        <v>7652663.0720000006</v>
      </c>
      <c r="F85" s="479">
        <f t="shared" si="25"/>
        <v>0.46292667309918484</v>
      </c>
      <c r="G85" s="934">
        <f t="shared" si="26"/>
        <v>16531048.040000001</v>
      </c>
      <c r="H85" s="935">
        <f t="shared" si="27"/>
        <v>-5.2632014505908415</v>
      </c>
      <c r="I85" s="935">
        <f t="shared" si="28"/>
        <v>-2.8467316060796577</v>
      </c>
      <c r="J85" s="936">
        <f t="shared" si="29"/>
        <v>-4.1596706309016582</v>
      </c>
      <c r="P85" s="937"/>
      <c r="Q85" s="938"/>
    </row>
    <row r="86" spans="1:17" s="2" customFormat="1" ht="18.600000000000001" hidden="1" customHeight="1">
      <c r="A86" s="485" t="s">
        <v>59</v>
      </c>
      <c r="B86" s="477">
        <v>2012</v>
      </c>
      <c r="C86" s="933">
        <v>8842105</v>
      </c>
      <c r="D86" s="479">
        <f t="shared" si="24"/>
        <v>0.53775324109249578</v>
      </c>
      <c r="E86" s="933">
        <v>7600576</v>
      </c>
      <c r="F86" s="479">
        <f t="shared" si="25"/>
        <v>0.46224675890750422</v>
      </c>
      <c r="G86" s="934">
        <f t="shared" si="26"/>
        <v>16442681</v>
      </c>
      <c r="H86" s="935">
        <f t="shared" si="27"/>
        <v>-5.3015793900350729</v>
      </c>
      <c r="I86" s="935">
        <f t="shared" si="28"/>
        <v>-3.7024328223080403</v>
      </c>
      <c r="J86" s="936">
        <f t="shared" si="29"/>
        <v>-4.5690312634332031</v>
      </c>
      <c r="P86" s="937"/>
      <c r="Q86" s="938"/>
    </row>
    <row r="87" spans="1:17" s="117" customFormat="1" ht="18.600000000000001" hidden="1" customHeight="1">
      <c r="A87" s="730">
        <v>2013</v>
      </c>
      <c r="B87" s="487">
        <v>2013</v>
      </c>
      <c r="C87" s="942"/>
      <c r="D87" s="488"/>
      <c r="E87" s="942"/>
      <c r="F87" s="488"/>
      <c r="G87" s="943"/>
      <c r="H87" s="944"/>
      <c r="I87" s="935"/>
      <c r="J87" s="945"/>
      <c r="P87" s="940"/>
      <c r="Q87" s="938"/>
    </row>
    <row r="88" spans="1:17" s="5" customFormat="1" ht="17.25" hidden="1" customHeight="1">
      <c r="A88" s="485" t="s">
        <v>9</v>
      </c>
      <c r="B88" s="477">
        <v>2013</v>
      </c>
      <c r="C88" s="933">
        <v>8694506.7459999993</v>
      </c>
      <c r="D88" s="479">
        <f t="shared" ref="D88:D99" si="30">C88/$G88</f>
        <v>0.53738002384525352</v>
      </c>
      <c r="E88" s="933">
        <v>7484931.1940000001</v>
      </c>
      <c r="F88" s="479">
        <f t="shared" ref="F88:F99" si="31">E88/$G88</f>
        <v>0.46261997615474648</v>
      </c>
      <c r="G88" s="934">
        <f t="shared" ref="G88:G99" si="32">C88+E88</f>
        <v>16179437.939999999</v>
      </c>
      <c r="H88" s="935">
        <f t="shared" ref="H88:H99" si="33">C88/C75*100-100</f>
        <v>-5.4029791857892349</v>
      </c>
      <c r="I88" s="935">
        <f t="shared" ref="I88:I99" si="34">E88/E75*100-100</f>
        <v>-3.6337053904988608</v>
      </c>
      <c r="J88" s="936">
        <f t="shared" ref="J88:J99" si="35">G88/G75*100-100</f>
        <v>-4.5926224892531451</v>
      </c>
      <c r="P88" s="937"/>
      <c r="Q88" s="938"/>
    </row>
    <row r="89" spans="1:17" s="5" customFormat="1" ht="18.600000000000001" hidden="1" customHeight="1">
      <c r="A89" s="485" t="s">
        <v>10</v>
      </c>
      <c r="B89" s="477">
        <v>2013</v>
      </c>
      <c r="C89" s="933">
        <v>8672498.0599999987</v>
      </c>
      <c r="D89" s="479">
        <f t="shared" si="30"/>
        <v>0.53697196016932125</v>
      </c>
      <c r="E89" s="933">
        <v>7478248.5399999991</v>
      </c>
      <c r="F89" s="479">
        <f t="shared" si="31"/>
        <v>0.46302803983067881</v>
      </c>
      <c r="G89" s="934">
        <f t="shared" si="32"/>
        <v>16150746.599999998</v>
      </c>
      <c r="H89" s="935">
        <f t="shared" si="33"/>
        <v>-5.2200609804810796</v>
      </c>
      <c r="I89" s="935">
        <f t="shared" si="34"/>
        <v>-3.4687447665918398</v>
      </c>
      <c r="J89" s="936">
        <f t="shared" si="35"/>
        <v>-4.4171192642512267</v>
      </c>
      <c r="P89" s="937"/>
      <c r="Q89" s="938"/>
    </row>
    <row r="90" spans="1:17" s="5" customFormat="1" ht="18.600000000000001" customHeight="1">
      <c r="A90" s="485" t="s">
        <v>40</v>
      </c>
      <c r="B90" s="477">
        <v>2013</v>
      </c>
      <c r="C90" s="933">
        <v>8674689.9859999996</v>
      </c>
      <c r="D90" s="479">
        <f t="shared" si="30"/>
        <v>0.53609435070244127</v>
      </c>
      <c r="E90" s="933">
        <v>7506584.7739999993</v>
      </c>
      <c r="F90" s="479">
        <f t="shared" si="31"/>
        <v>0.46390564929755884</v>
      </c>
      <c r="G90" s="934">
        <f t="shared" si="32"/>
        <v>16181274.759999998</v>
      </c>
      <c r="H90" s="935">
        <f t="shared" si="33"/>
        <v>-5.023550066783983</v>
      </c>
      <c r="I90" s="935">
        <f t="shared" si="34"/>
        <v>-3.3778912653380786</v>
      </c>
      <c r="J90" s="936">
        <f t="shared" si="35"/>
        <v>-4.2671458283751065</v>
      </c>
      <c r="P90" s="937"/>
      <c r="Q90" s="938"/>
    </row>
    <row r="91" spans="1:17" s="5" customFormat="1" ht="18.600000000000001" hidden="1" customHeight="1">
      <c r="A91" s="485" t="s">
        <v>41</v>
      </c>
      <c r="B91" s="477">
        <v>2013</v>
      </c>
      <c r="C91" s="933">
        <v>8696870.5519999992</v>
      </c>
      <c r="D91" s="479">
        <f t="shared" si="30"/>
        <v>0.53577389397959596</v>
      </c>
      <c r="E91" s="933">
        <v>7535481.6579999998</v>
      </c>
      <c r="F91" s="479">
        <f t="shared" si="31"/>
        <v>0.46422610602040409</v>
      </c>
      <c r="G91" s="934">
        <f t="shared" si="32"/>
        <v>16232352.209999999</v>
      </c>
      <c r="H91" s="935">
        <f t="shared" si="33"/>
        <v>-4.6883866087394637</v>
      </c>
      <c r="I91" s="935">
        <f t="shared" si="34"/>
        <v>-3.3219592980586015</v>
      </c>
      <c r="J91" s="936">
        <f t="shared" si="35"/>
        <v>-4.0588905881303106</v>
      </c>
      <c r="P91" s="937"/>
      <c r="Q91" s="938"/>
    </row>
    <row r="92" spans="1:17" s="5" customFormat="1" ht="18.600000000000001" hidden="1" customHeight="1">
      <c r="A92" s="485" t="s">
        <v>42</v>
      </c>
      <c r="B92" s="477">
        <v>2013</v>
      </c>
      <c r="C92" s="933">
        <v>8771759</v>
      </c>
      <c r="D92" s="479">
        <f t="shared" si="30"/>
        <v>0.53594134739185462</v>
      </c>
      <c r="E92" s="933">
        <v>7595254</v>
      </c>
      <c r="F92" s="479">
        <f t="shared" si="31"/>
        <v>0.46405865260814544</v>
      </c>
      <c r="G92" s="934">
        <f t="shared" si="32"/>
        <v>16367013</v>
      </c>
      <c r="H92" s="935">
        <f t="shared" si="33"/>
        <v>-4.247207144393812</v>
      </c>
      <c r="I92" s="935">
        <f t="shared" si="34"/>
        <v>-3.0682400251812538</v>
      </c>
      <c r="J92" s="936">
        <f t="shared" si="35"/>
        <v>-3.7036838739247031</v>
      </c>
      <c r="P92" s="937"/>
      <c r="Q92" s="938"/>
    </row>
    <row r="93" spans="1:17" s="5" customFormat="1" ht="18.600000000000001" hidden="1" customHeight="1">
      <c r="A93" s="485" t="s">
        <v>43</v>
      </c>
      <c r="B93" s="477">
        <v>2013</v>
      </c>
      <c r="C93" s="933">
        <v>8811152.8899999987</v>
      </c>
      <c r="D93" s="479">
        <f t="shared" si="30"/>
        <v>0.53746646207387749</v>
      </c>
      <c r="E93" s="933">
        <v>7582712.6100000003</v>
      </c>
      <c r="F93" s="479">
        <f t="shared" si="31"/>
        <v>0.46253353792612245</v>
      </c>
      <c r="G93" s="934">
        <f t="shared" si="32"/>
        <v>16393865.5</v>
      </c>
      <c r="H93" s="935">
        <f t="shared" si="33"/>
        <v>-4.1136902029675042</v>
      </c>
      <c r="I93" s="935">
        <f t="shared" si="34"/>
        <v>-3.2653877462941239</v>
      </c>
      <c r="J93" s="936">
        <f t="shared" si="35"/>
        <v>-3.7231787270036136</v>
      </c>
      <c r="P93" s="937"/>
      <c r="Q93" s="938"/>
    </row>
    <row r="94" spans="1:17" s="92" customFormat="1" ht="18.600000000000001" hidden="1" customHeight="1">
      <c r="A94" s="485" t="s">
        <v>44</v>
      </c>
      <c r="B94" s="477">
        <v>2013</v>
      </c>
      <c r="C94" s="933">
        <v>8876145.9440000001</v>
      </c>
      <c r="D94" s="479">
        <f t="shared" si="30"/>
        <v>0.5403468659493369</v>
      </c>
      <c r="E94" s="933">
        <v>7550609.7259999998</v>
      </c>
      <c r="F94" s="479">
        <f t="shared" si="31"/>
        <v>0.4596531340506631</v>
      </c>
      <c r="G94" s="934">
        <f t="shared" si="32"/>
        <v>16426755.67</v>
      </c>
      <c r="H94" s="935">
        <f t="shared" si="33"/>
        <v>-3.588578378818795</v>
      </c>
      <c r="I94" s="935">
        <f t="shared" si="34"/>
        <v>-3.5214898838733717</v>
      </c>
      <c r="J94" s="936">
        <f t="shared" si="35"/>
        <v>-3.5577525324928132</v>
      </c>
      <c r="P94" s="937"/>
      <c r="Q94" s="938"/>
    </row>
    <row r="95" spans="1:17" s="92" customFormat="1" ht="18.600000000000001" hidden="1" customHeight="1">
      <c r="A95" s="485" t="s">
        <v>45</v>
      </c>
      <c r="B95" s="477">
        <v>2013</v>
      </c>
      <c r="C95" s="933">
        <v>8822255.1559999995</v>
      </c>
      <c r="D95" s="479">
        <f t="shared" si="30"/>
        <v>0.54032485181407053</v>
      </c>
      <c r="E95" s="933">
        <v>7505432.0240000002</v>
      </c>
      <c r="F95" s="479">
        <f t="shared" si="31"/>
        <v>0.45967514818592942</v>
      </c>
      <c r="G95" s="934">
        <f t="shared" si="32"/>
        <v>16327687.18</v>
      </c>
      <c r="H95" s="935">
        <f t="shared" si="33"/>
        <v>-3.3574282725841016</v>
      </c>
      <c r="I95" s="941">
        <f t="shared" si="34"/>
        <v>-3.3705528298155656</v>
      </c>
      <c r="J95" s="936">
        <f t="shared" si="35"/>
        <v>-3.3634617481040721</v>
      </c>
      <c r="P95" s="937"/>
      <c r="Q95" s="938"/>
    </row>
    <row r="96" spans="1:17" s="92" customFormat="1" ht="18.600000000000001" hidden="1" customHeight="1">
      <c r="A96" s="485" t="s">
        <v>56</v>
      </c>
      <c r="B96" s="477">
        <v>2013</v>
      </c>
      <c r="C96" s="933">
        <v>8783067.8420000002</v>
      </c>
      <c r="D96" s="479">
        <f t="shared" si="30"/>
        <v>0.53865856993102701</v>
      </c>
      <c r="E96" s="933">
        <v>7522377.4479999999</v>
      </c>
      <c r="F96" s="479">
        <f t="shared" si="31"/>
        <v>0.46134143006897299</v>
      </c>
      <c r="G96" s="934">
        <f t="shared" si="32"/>
        <v>16305445.289999999</v>
      </c>
      <c r="H96" s="935">
        <f t="shared" si="33"/>
        <v>-2.9292972878104706</v>
      </c>
      <c r="I96" s="935">
        <f t="shared" si="34"/>
        <v>-3.0832406709416063</v>
      </c>
      <c r="J96" s="936">
        <f t="shared" si="35"/>
        <v>-3.0003784696346543</v>
      </c>
      <c r="P96" s="937"/>
      <c r="Q96" s="938"/>
    </row>
    <row r="97" spans="1:17" s="92" customFormat="1" ht="18.600000000000001" hidden="1" customHeight="1">
      <c r="A97" s="485" t="s">
        <v>57</v>
      </c>
      <c r="B97" s="477">
        <v>2013</v>
      </c>
      <c r="C97" s="933">
        <v>8779227.0099999998</v>
      </c>
      <c r="D97" s="479">
        <f t="shared" si="30"/>
        <v>0.53661531983333866</v>
      </c>
      <c r="E97" s="933">
        <v>7581146.4000000004</v>
      </c>
      <c r="F97" s="479">
        <f t="shared" si="31"/>
        <v>0.46338468016666134</v>
      </c>
      <c r="G97" s="934">
        <f t="shared" si="32"/>
        <v>16360373.41</v>
      </c>
      <c r="H97" s="946">
        <f t="shared" si="33"/>
        <v>-2.0664949444140888</v>
      </c>
      <c r="I97" s="935">
        <f t="shared" si="34"/>
        <v>-2.4587818129470662</v>
      </c>
      <c r="J97" s="936">
        <f t="shared" si="35"/>
        <v>-2.2486662450115347</v>
      </c>
      <c r="P97" s="937"/>
      <c r="Q97" s="938"/>
    </row>
    <row r="98" spans="1:17" s="92" customFormat="1" ht="18.600000000000001" hidden="1" customHeight="1">
      <c r="A98" s="485" t="s">
        <v>58</v>
      </c>
      <c r="B98" s="477">
        <v>2013</v>
      </c>
      <c r="C98" s="933">
        <v>8734586.9500000011</v>
      </c>
      <c r="D98" s="479">
        <f t="shared" si="30"/>
        <v>0.53607658216415444</v>
      </c>
      <c r="E98" s="933">
        <v>7558956.25</v>
      </c>
      <c r="F98" s="479">
        <f t="shared" si="31"/>
        <v>0.46392341783584551</v>
      </c>
      <c r="G98" s="934">
        <f t="shared" si="32"/>
        <v>16293543.200000001</v>
      </c>
      <c r="H98" s="935">
        <f t="shared" si="33"/>
        <v>-1.6196416185858595</v>
      </c>
      <c r="I98" s="935">
        <f t="shared" si="34"/>
        <v>-1.2244995123705422</v>
      </c>
      <c r="J98" s="936">
        <f t="shared" si="35"/>
        <v>-1.436719797954197</v>
      </c>
      <c r="P98" s="937"/>
      <c r="Q98" s="938"/>
    </row>
    <row r="99" spans="1:17" s="2" customFormat="1" ht="18.600000000000001" hidden="1" customHeight="1">
      <c r="A99" s="485" t="s">
        <v>59</v>
      </c>
      <c r="B99" s="477">
        <v>2013</v>
      </c>
      <c r="C99" s="933">
        <v>8765925.2859999985</v>
      </c>
      <c r="D99" s="479">
        <f t="shared" si="30"/>
        <v>0.53589181003101138</v>
      </c>
      <c r="E99" s="933">
        <v>7591714.6739999996</v>
      </c>
      <c r="F99" s="479">
        <f t="shared" si="31"/>
        <v>0.46410818996898873</v>
      </c>
      <c r="G99" s="934">
        <f t="shared" si="32"/>
        <v>16357639.959999997</v>
      </c>
      <c r="H99" s="935">
        <f t="shared" si="33"/>
        <v>-0.86155631492729867</v>
      </c>
      <c r="I99" s="935">
        <f t="shared" si="34"/>
        <v>-0.11658755862713122</v>
      </c>
      <c r="J99" s="936">
        <f t="shared" si="35"/>
        <v>-0.5171969218401955</v>
      </c>
      <c r="P99" s="937"/>
      <c r="Q99" s="938"/>
    </row>
    <row r="100" spans="1:17" s="117" customFormat="1" ht="18.600000000000001" hidden="1" customHeight="1">
      <c r="A100" s="730">
        <v>2014</v>
      </c>
      <c r="B100" s="487">
        <v>2014</v>
      </c>
      <c r="C100" s="942"/>
      <c r="D100" s="488"/>
      <c r="E100" s="942"/>
      <c r="F100" s="488"/>
      <c r="G100" s="943"/>
      <c r="H100" s="944"/>
      <c r="I100" s="944"/>
      <c r="J100" s="945"/>
      <c r="P100" s="940"/>
      <c r="Q100" s="938"/>
    </row>
    <row r="101" spans="1:17" s="5" customFormat="1" ht="17.25" hidden="1" customHeight="1">
      <c r="A101" s="485" t="s">
        <v>9</v>
      </c>
      <c r="B101" s="477">
        <v>2014</v>
      </c>
      <c r="C101" s="933">
        <v>8670133</v>
      </c>
      <c r="D101" s="479">
        <f>C101/$G101</f>
        <v>0.53606666725227914</v>
      </c>
      <c r="E101" s="933">
        <v>7503476.608</v>
      </c>
      <c r="F101" s="479">
        <f>E101/$G101</f>
        <v>0.46393333274772092</v>
      </c>
      <c r="G101" s="934">
        <f>C101+E101</f>
        <v>16173609.607999999</v>
      </c>
      <c r="H101" s="935">
        <f t="shared" ref="H101:H112" si="36">C101/C88*100-100</f>
        <v>-0.28033500590719029</v>
      </c>
      <c r="I101" s="935">
        <f t="shared" ref="I101:I112" si="37">E101/E88*100-100</f>
        <v>0.2477699997411662</v>
      </c>
      <c r="J101" s="936">
        <f t="shared" ref="J101:J112" si="38">G101/G88*100-100</f>
        <v>-3.6023080786947048E-2</v>
      </c>
      <c r="P101" s="937"/>
      <c r="Q101" s="938"/>
    </row>
    <row r="102" spans="1:17" s="5" customFormat="1" ht="18.600000000000001" hidden="1" customHeight="1">
      <c r="A102" s="485" t="s">
        <v>10</v>
      </c>
      <c r="B102" s="477">
        <v>2014</v>
      </c>
      <c r="C102" s="933">
        <v>8687900.4300000016</v>
      </c>
      <c r="D102" s="479">
        <f>C102/$G102</f>
        <v>0.53588315005545362</v>
      </c>
      <c r="E102" s="933">
        <v>7524403.3700000001</v>
      </c>
      <c r="F102" s="479">
        <f>E102/$G102</f>
        <v>0.46411684994454644</v>
      </c>
      <c r="G102" s="934">
        <f>C102+E102</f>
        <v>16212303.800000001</v>
      </c>
      <c r="H102" s="935">
        <f t="shared" si="36"/>
        <v>0.17760015503540671</v>
      </c>
      <c r="I102" s="935">
        <f t="shared" si="37"/>
        <v>0.61718769780286209</v>
      </c>
      <c r="J102" s="936">
        <f t="shared" si="38"/>
        <v>0.38114151329699553</v>
      </c>
      <c r="P102" s="937"/>
      <c r="Q102" s="938"/>
    </row>
    <row r="103" spans="1:17" s="5" customFormat="1" ht="18.600000000000001" customHeight="1">
      <c r="A103" s="485" t="s">
        <v>40</v>
      </c>
      <c r="B103" s="477">
        <v>2014</v>
      </c>
      <c r="C103" s="933">
        <v>8721567.0839999989</v>
      </c>
      <c r="D103" s="479">
        <f>C103/$G103</f>
        <v>0.53518733925331008</v>
      </c>
      <c r="E103" s="933">
        <v>7574721.0460000001</v>
      </c>
      <c r="F103" s="479">
        <f>E103/$G103</f>
        <v>0.46481266074668998</v>
      </c>
      <c r="G103" s="934">
        <f>C103+E103</f>
        <v>16296288.129999999</v>
      </c>
      <c r="H103" s="935">
        <f t="shared" si="36"/>
        <v>0.54038931737795792</v>
      </c>
      <c r="I103" s="935">
        <f t="shared" si="37"/>
        <v>0.90768670509122273</v>
      </c>
      <c r="J103" s="936">
        <f t="shared" si="38"/>
        <v>0.71078065051037242</v>
      </c>
      <c r="P103" s="937"/>
      <c r="Q103" s="938"/>
    </row>
    <row r="104" spans="1:17" s="5" customFormat="1" ht="18.600000000000001" hidden="1" customHeight="1">
      <c r="A104" s="485" t="s">
        <v>41</v>
      </c>
      <c r="B104" s="477">
        <v>2014</v>
      </c>
      <c r="C104" s="933">
        <v>8777482.1600000001</v>
      </c>
      <c r="D104" s="479">
        <f>C104/$G104</f>
        <v>0.53423334585175519</v>
      </c>
      <c r="E104" s="933">
        <v>7652570.79</v>
      </c>
      <c r="F104" s="479">
        <f>E104/$G104</f>
        <v>0.46576665414824486</v>
      </c>
      <c r="G104" s="934">
        <f>C104+E104</f>
        <v>16430052.949999999</v>
      </c>
      <c r="H104" s="935">
        <f t="shared" si="36"/>
        <v>0.92690362030813844</v>
      </c>
      <c r="I104" s="935">
        <f t="shared" si="37"/>
        <v>1.5538373963885022</v>
      </c>
      <c r="J104" s="936">
        <f t="shared" si="38"/>
        <v>1.2179426459105969</v>
      </c>
      <c r="P104" s="937"/>
      <c r="Q104" s="938"/>
    </row>
    <row r="105" spans="1:17" s="5" customFormat="1" ht="18.600000000000001" hidden="1" customHeight="1">
      <c r="A105" s="485" t="s">
        <v>42</v>
      </c>
      <c r="B105" s="477">
        <v>2014</v>
      </c>
      <c r="C105" s="933">
        <v>8894608.7239999995</v>
      </c>
      <c r="D105" s="479">
        <f>C105/$G105</f>
        <v>0.53490552987411621</v>
      </c>
      <c r="E105" s="933">
        <v>7733764.3760000002</v>
      </c>
      <c r="F105" s="479">
        <f>E105/$G105</f>
        <v>0.46509447012588384</v>
      </c>
      <c r="G105" s="934">
        <f>C105+E105</f>
        <v>16628373.1</v>
      </c>
      <c r="H105" s="935">
        <f t="shared" si="36"/>
        <v>1.4005141272121193</v>
      </c>
      <c r="I105" s="935">
        <f t="shared" si="37"/>
        <v>1.8236437649089794</v>
      </c>
      <c r="J105" s="936">
        <f t="shared" si="38"/>
        <v>1.5968710967602959</v>
      </c>
      <c r="P105" s="937"/>
      <c r="Q105" s="938"/>
    </row>
    <row r="106" spans="1:17" s="5" customFormat="1" ht="18.600000000000001" hidden="1" customHeight="1">
      <c r="A106" s="485" t="s">
        <v>43</v>
      </c>
      <c r="B106" s="477">
        <v>2014</v>
      </c>
      <c r="C106" s="933">
        <v>8958649.9159999993</v>
      </c>
      <c r="D106" s="479">
        <f t="shared" ref="D106:D112" si="39">C106/$G106</f>
        <v>0.53692853497224813</v>
      </c>
      <c r="E106" s="933">
        <v>7726345.074</v>
      </c>
      <c r="F106" s="479">
        <f t="shared" ref="F106:F112" si="40">E106/$G106</f>
        <v>0.46307146502775193</v>
      </c>
      <c r="G106" s="934">
        <f t="shared" ref="G106:G114" si="41">C106+E106</f>
        <v>16684994.989999998</v>
      </c>
      <c r="H106" s="935">
        <f t="shared" si="36"/>
        <v>1.673981008403544</v>
      </c>
      <c r="I106" s="935">
        <f t="shared" si="37"/>
        <v>1.894209518247834</v>
      </c>
      <c r="J106" s="936">
        <f t="shared" si="38"/>
        <v>1.7758440802140285</v>
      </c>
      <c r="P106" s="937"/>
      <c r="Q106" s="938"/>
    </row>
    <row r="107" spans="1:17" s="92" customFormat="1" ht="18.600000000000001" hidden="1" customHeight="1">
      <c r="A107" s="485" t="s">
        <v>44</v>
      </c>
      <c r="B107" s="477">
        <v>2014</v>
      </c>
      <c r="C107" s="933">
        <v>9036921.5640000012</v>
      </c>
      <c r="D107" s="479">
        <f t="shared" si="39"/>
        <v>0.53961104836012364</v>
      </c>
      <c r="E107" s="933">
        <v>7710180.9859999996</v>
      </c>
      <c r="F107" s="479">
        <f t="shared" si="40"/>
        <v>0.46038895163987631</v>
      </c>
      <c r="G107" s="934">
        <f t="shared" si="41"/>
        <v>16747102.550000001</v>
      </c>
      <c r="H107" s="935">
        <f t="shared" si="36"/>
        <v>1.8113224029251143</v>
      </c>
      <c r="I107" s="935">
        <f t="shared" si="37"/>
        <v>2.1133559512489057</v>
      </c>
      <c r="J107" s="936">
        <f t="shared" si="38"/>
        <v>1.9501530700005958</v>
      </c>
      <c r="P107" s="937"/>
      <c r="Q107" s="938"/>
    </row>
    <row r="108" spans="1:17" s="92" customFormat="1" ht="18.600000000000001" hidden="1" customHeight="1">
      <c r="A108" s="485" t="s">
        <v>45</v>
      </c>
      <c r="B108" s="477">
        <v>2014</v>
      </c>
      <c r="C108" s="933">
        <v>8987092.9700000007</v>
      </c>
      <c r="D108" s="479">
        <f t="shared" si="39"/>
        <v>0.53978088858474937</v>
      </c>
      <c r="E108" s="933">
        <v>7662427.5300000003</v>
      </c>
      <c r="F108" s="479">
        <f t="shared" si="40"/>
        <v>0.46021911141525068</v>
      </c>
      <c r="G108" s="934">
        <f t="shared" si="41"/>
        <v>16649520.5</v>
      </c>
      <c r="H108" s="935">
        <f t="shared" si="36"/>
        <v>1.8684317227879603</v>
      </c>
      <c r="I108" s="941">
        <f t="shared" si="37"/>
        <v>2.0917584157444651</v>
      </c>
      <c r="J108" s="936">
        <f t="shared" si="38"/>
        <v>1.9710894534666181</v>
      </c>
      <c r="P108" s="937"/>
      <c r="Q108" s="938"/>
    </row>
    <row r="109" spans="1:17" s="92" customFormat="1" ht="18.600000000000001" hidden="1" customHeight="1">
      <c r="A109" s="485" t="s">
        <v>56</v>
      </c>
      <c r="B109" s="477">
        <v>2014</v>
      </c>
      <c r="C109" s="933">
        <v>8969953.5319999997</v>
      </c>
      <c r="D109" s="479">
        <f t="shared" si="39"/>
        <v>0.53835754944154901</v>
      </c>
      <c r="E109" s="933">
        <v>7691749.3480000002</v>
      </c>
      <c r="F109" s="479">
        <f t="shared" si="40"/>
        <v>0.46164245055845099</v>
      </c>
      <c r="G109" s="934">
        <f t="shared" si="41"/>
        <v>16661702.879999999</v>
      </c>
      <c r="H109" s="935">
        <f t="shared" si="36"/>
        <v>2.1277951322011432</v>
      </c>
      <c r="I109" s="935">
        <f t="shared" si="37"/>
        <v>2.2515740691133885</v>
      </c>
      <c r="J109" s="936">
        <f t="shared" si="38"/>
        <v>2.1848994839686497</v>
      </c>
      <c r="P109" s="937"/>
      <c r="Q109" s="938"/>
    </row>
    <row r="110" spans="1:17" s="92" customFormat="1" ht="18.600000000000001" hidden="1" customHeight="1">
      <c r="A110" s="485" t="s">
        <v>57</v>
      </c>
      <c r="B110" s="477">
        <v>2014</v>
      </c>
      <c r="C110" s="933">
        <v>8948686.4299999997</v>
      </c>
      <c r="D110" s="479">
        <f t="shared" si="39"/>
        <v>0.53615385398509974</v>
      </c>
      <c r="E110" s="933">
        <v>7741833.21</v>
      </c>
      <c r="F110" s="479">
        <f t="shared" si="40"/>
        <v>0.46384614601490021</v>
      </c>
      <c r="G110" s="934">
        <f t="shared" si="41"/>
        <v>16690519.640000001</v>
      </c>
      <c r="H110" s="941">
        <f t="shared" si="36"/>
        <v>1.9302316685395908</v>
      </c>
      <c r="I110" s="935">
        <f t="shared" si="37"/>
        <v>2.1195581976889457</v>
      </c>
      <c r="J110" s="936">
        <f t="shared" si="38"/>
        <v>2.0179626816965168</v>
      </c>
      <c r="P110" s="937"/>
      <c r="Q110" s="938"/>
    </row>
    <row r="111" spans="1:17" s="92" customFormat="1" ht="18.600000000000001" hidden="1" customHeight="1">
      <c r="A111" s="485" t="s">
        <v>58</v>
      </c>
      <c r="B111" s="477">
        <v>2014</v>
      </c>
      <c r="C111" s="933">
        <v>8955850.7599999998</v>
      </c>
      <c r="D111" s="479">
        <f t="shared" si="39"/>
        <v>0.53641494680350332</v>
      </c>
      <c r="E111" s="933">
        <v>7739900.9400000004</v>
      </c>
      <c r="F111" s="479">
        <f t="shared" si="40"/>
        <v>0.46358505319649673</v>
      </c>
      <c r="G111" s="934">
        <f t="shared" si="41"/>
        <v>16695751.699999999</v>
      </c>
      <c r="H111" s="935">
        <f t="shared" si="36"/>
        <v>2.5331914521727725</v>
      </c>
      <c r="I111" s="935">
        <f t="shared" si="37"/>
        <v>2.3937787707132259</v>
      </c>
      <c r="J111" s="936">
        <f t="shared" si="38"/>
        <v>2.4685146445004023</v>
      </c>
      <c r="P111" s="937"/>
      <c r="Q111" s="938"/>
    </row>
    <row r="112" spans="1:17" s="92" customFormat="1" ht="18.600000000000001" hidden="1" customHeight="1">
      <c r="A112" s="485" t="s">
        <v>59</v>
      </c>
      <c r="B112" s="477">
        <v>2014</v>
      </c>
      <c r="C112" s="947">
        <v>8991094.716</v>
      </c>
      <c r="D112" s="475">
        <f t="shared" si="39"/>
        <v>0.53597495227476788</v>
      </c>
      <c r="E112" s="947">
        <v>7784119.6439999994</v>
      </c>
      <c r="F112" s="475">
        <f t="shared" si="40"/>
        <v>0.46402504772523212</v>
      </c>
      <c r="G112" s="948">
        <f t="shared" si="41"/>
        <v>16775214.359999999</v>
      </c>
      <c r="H112" s="941">
        <f t="shared" si="36"/>
        <v>2.5686898148632196</v>
      </c>
      <c r="I112" s="941">
        <f t="shared" si="37"/>
        <v>2.5344072882368209</v>
      </c>
      <c r="J112" s="949">
        <f t="shared" si="38"/>
        <v>2.5527790134830752</v>
      </c>
      <c r="P112" s="937"/>
      <c r="Q112" s="938"/>
    </row>
    <row r="113" spans="1:17" s="117" customFormat="1" ht="33" hidden="1" customHeight="1">
      <c r="A113" s="730">
        <v>2015</v>
      </c>
      <c r="B113" s="487">
        <v>2015</v>
      </c>
      <c r="C113" s="942"/>
      <c r="D113" s="488"/>
      <c r="E113" s="942"/>
      <c r="F113" s="488"/>
      <c r="G113" s="943"/>
      <c r="H113" s="944"/>
      <c r="I113" s="944"/>
      <c r="J113" s="945"/>
      <c r="P113" s="940"/>
      <c r="Q113" s="938"/>
    </row>
    <row r="114" spans="1:17" s="5" customFormat="1" ht="19.149999999999999" hidden="1" customHeight="1">
      <c r="A114" s="485" t="s">
        <v>9</v>
      </c>
      <c r="B114" s="477">
        <v>2015</v>
      </c>
      <c r="C114" s="933">
        <v>8875684.5899999999</v>
      </c>
      <c r="D114" s="479">
        <f t="shared" ref="D114:D119" si="42">C114/$G114</f>
        <v>0.53547616214590465</v>
      </c>
      <c r="E114" s="933">
        <v>7699627.6599999992</v>
      </c>
      <c r="F114" s="479">
        <f t="shared" ref="F114:F119" si="43">E114/$G114</f>
        <v>0.46452383785409529</v>
      </c>
      <c r="G114" s="934">
        <f t="shared" si="41"/>
        <v>16575312.25</v>
      </c>
      <c r="H114" s="935">
        <f t="shared" ref="H114:H125" si="44">C114/C101*100-100</f>
        <v>2.3708008862147807</v>
      </c>
      <c r="I114" s="935">
        <f t="shared" ref="I114:I125" si="45">E114/E101*100-100</f>
        <v>2.6141355833756847</v>
      </c>
      <c r="J114" s="936">
        <f t="shared" ref="J114:J125" si="46">G114/G101*100-100</f>
        <v>2.4836919632418102</v>
      </c>
      <c r="P114" s="937"/>
      <c r="Q114" s="938"/>
    </row>
    <row r="115" spans="1:17" s="5" customFormat="1" ht="19.149999999999999" hidden="1" customHeight="1">
      <c r="A115" s="485" t="s">
        <v>10</v>
      </c>
      <c r="B115" s="477">
        <v>2014.5384615384601</v>
      </c>
      <c r="C115" s="933">
        <v>8936123.8699999992</v>
      </c>
      <c r="D115" s="479">
        <f t="shared" si="42"/>
        <v>0.53598878928048799</v>
      </c>
      <c r="E115" s="933">
        <v>7736097.7299999995</v>
      </c>
      <c r="F115" s="479">
        <f t="shared" si="43"/>
        <v>0.46401121071951207</v>
      </c>
      <c r="G115" s="934">
        <f t="shared" ref="G115:G120" si="47">C115+E115</f>
        <v>16672221.599999998</v>
      </c>
      <c r="H115" s="935">
        <f t="shared" si="44"/>
        <v>2.8571165381092953</v>
      </c>
      <c r="I115" s="935">
        <f t="shared" si="45"/>
        <v>2.8134371536224592</v>
      </c>
      <c r="J115" s="936">
        <f t="shared" si="46"/>
        <v>2.8368441997737506</v>
      </c>
      <c r="P115" s="937"/>
      <c r="Q115" s="938"/>
    </row>
    <row r="116" spans="1:17" s="5" customFormat="1" ht="19.149999999999999" customHeight="1">
      <c r="A116" s="485" t="s">
        <v>40</v>
      </c>
      <c r="B116" s="477">
        <v>2014.59120879121</v>
      </c>
      <c r="C116" s="933">
        <v>9021599.3100000005</v>
      </c>
      <c r="D116" s="479">
        <f t="shared" si="42"/>
        <v>0.53595353052412842</v>
      </c>
      <c r="E116" s="933">
        <v>7811202.0359999994</v>
      </c>
      <c r="F116" s="479">
        <f t="shared" si="43"/>
        <v>0.46404646947587158</v>
      </c>
      <c r="G116" s="934">
        <f t="shared" si="47"/>
        <v>16832801.346000001</v>
      </c>
      <c r="H116" s="935">
        <f t="shared" si="44"/>
        <v>3.4401183079864239</v>
      </c>
      <c r="I116" s="935">
        <f t="shared" si="45"/>
        <v>3.1219762228059693</v>
      </c>
      <c r="J116" s="936">
        <f t="shared" si="46"/>
        <v>3.2922418388781978</v>
      </c>
      <c r="P116" s="937"/>
      <c r="Q116" s="938"/>
    </row>
    <row r="117" spans="1:17" s="5" customFormat="1" ht="19.149999999999999" hidden="1" customHeight="1">
      <c r="A117" s="485" t="s">
        <v>41</v>
      </c>
      <c r="B117" s="477">
        <v>2014.6439560439601</v>
      </c>
      <c r="C117" s="933">
        <v>9114263.7899999991</v>
      </c>
      <c r="D117" s="479">
        <f t="shared" si="42"/>
        <v>0.53587166189882662</v>
      </c>
      <c r="E117" s="933">
        <v>7894032.1100000003</v>
      </c>
      <c r="F117" s="479">
        <f t="shared" si="43"/>
        <v>0.46412833810117338</v>
      </c>
      <c r="G117" s="934">
        <f t="shared" si="47"/>
        <v>17008295.899999999</v>
      </c>
      <c r="H117" s="935">
        <f t="shared" si="44"/>
        <v>3.8368819652491197</v>
      </c>
      <c r="I117" s="935">
        <f t="shared" si="45"/>
        <v>3.1552967836054506</v>
      </c>
      <c r="J117" s="936">
        <f t="shared" si="46"/>
        <v>3.5194223156779287</v>
      </c>
      <c r="P117" s="937"/>
      <c r="Q117" s="938"/>
    </row>
    <row r="118" spans="1:17" s="5" customFormat="1" ht="19.149999999999999" hidden="1" customHeight="1">
      <c r="A118" s="485" t="s">
        <v>42</v>
      </c>
      <c r="B118" s="477">
        <v>2014.6967032967</v>
      </c>
      <c r="C118" s="933">
        <v>9239361.9299999997</v>
      </c>
      <c r="D118" s="479">
        <f t="shared" si="42"/>
        <v>0.53650748493564115</v>
      </c>
      <c r="E118" s="933">
        <v>7981948.4699999997</v>
      </c>
      <c r="F118" s="479">
        <f t="shared" si="43"/>
        <v>0.4634925150643589</v>
      </c>
      <c r="G118" s="934">
        <f t="shared" si="47"/>
        <v>17221310.399999999</v>
      </c>
      <c r="H118" s="935">
        <f t="shared" si="44"/>
        <v>3.8759794466255215</v>
      </c>
      <c r="I118" s="935">
        <f t="shared" si="45"/>
        <v>3.2090982079850079</v>
      </c>
      <c r="J118" s="936">
        <f t="shared" si="46"/>
        <v>3.5658166703031071</v>
      </c>
      <c r="P118" s="937"/>
      <c r="Q118" s="938"/>
    </row>
    <row r="119" spans="1:17" s="5" customFormat="1" ht="19.149999999999999" hidden="1" customHeight="1">
      <c r="A119" s="485" t="s">
        <v>43</v>
      </c>
      <c r="B119" s="477">
        <v>2014.7494505494501</v>
      </c>
      <c r="C119" s="933">
        <v>9291629.8660000004</v>
      </c>
      <c r="D119" s="479">
        <f t="shared" si="42"/>
        <v>0.53844558334226766</v>
      </c>
      <c r="E119" s="933">
        <v>7964765.4939999999</v>
      </c>
      <c r="F119" s="479">
        <f t="shared" si="43"/>
        <v>0.46155441665773239</v>
      </c>
      <c r="G119" s="934">
        <f t="shared" si="47"/>
        <v>17256395.359999999</v>
      </c>
      <c r="H119" s="935">
        <f t="shared" si="44"/>
        <v>3.7168541367522892</v>
      </c>
      <c r="I119" s="935">
        <f t="shared" si="45"/>
        <v>3.0858111787203342</v>
      </c>
      <c r="J119" s="936">
        <f t="shared" si="46"/>
        <v>3.4246361496809783</v>
      </c>
      <c r="P119" s="937"/>
      <c r="Q119" s="938"/>
    </row>
    <row r="120" spans="1:17" s="5" customFormat="1" ht="18.95" hidden="1" customHeight="1">
      <c r="A120" s="485" t="s">
        <v>44</v>
      </c>
      <c r="B120" s="477">
        <v>2014.8021978022</v>
      </c>
      <c r="C120" s="933">
        <v>9368178.4299999997</v>
      </c>
      <c r="D120" s="479">
        <f t="shared" ref="D120:D125" si="48">C120/$G120</f>
        <v>0.5410382019024238</v>
      </c>
      <c r="E120" s="933">
        <v>7947010.0300000003</v>
      </c>
      <c r="F120" s="479">
        <f t="shared" ref="F120:F125" si="49">E120/$G120</f>
        <v>0.45896179809757609</v>
      </c>
      <c r="G120" s="934">
        <f t="shared" si="47"/>
        <v>17315188.460000001</v>
      </c>
      <c r="H120" s="935">
        <f t="shared" si="44"/>
        <v>3.6655941257652529</v>
      </c>
      <c r="I120" s="935">
        <f t="shared" si="45"/>
        <v>3.0716405286728161</v>
      </c>
      <c r="J120" s="936">
        <f t="shared" si="46"/>
        <v>3.3921444518771438</v>
      </c>
      <c r="P120" s="937"/>
      <c r="Q120" s="938"/>
    </row>
    <row r="121" spans="1:17" s="92" customFormat="1" ht="19.149999999999999" hidden="1" customHeight="1">
      <c r="A121" s="485" t="s">
        <v>45</v>
      </c>
      <c r="B121" s="477">
        <v>2014.8549450549399</v>
      </c>
      <c r="C121" s="933">
        <v>9298858.3420000002</v>
      </c>
      <c r="D121" s="479">
        <f t="shared" si="48"/>
        <v>0.54123235573539108</v>
      </c>
      <c r="E121" s="933">
        <v>7882040.4780000001</v>
      </c>
      <c r="F121" s="479">
        <f t="shared" si="49"/>
        <v>0.45876764426460898</v>
      </c>
      <c r="G121" s="934">
        <f>C121+E121</f>
        <v>17180898.82</v>
      </c>
      <c r="H121" s="935">
        <f t="shared" si="44"/>
        <v>3.4690346816340849</v>
      </c>
      <c r="I121" s="941">
        <f t="shared" si="45"/>
        <v>2.8661014690210038</v>
      </c>
      <c r="J121" s="936">
        <f t="shared" si="46"/>
        <v>3.1915532942825564</v>
      </c>
      <c r="P121" s="937"/>
      <c r="Q121" s="938"/>
    </row>
    <row r="122" spans="1:17" s="92" customFormat="1" ht="19.149999999999999" hidden="1" customHeight="1">
      <c r="A122" s="485" t="s">
        <v>56</v>
      </c>
      <c r="B122" s="477">
        <v>2014.90769230769</v>
      </c>
      <c r="C122" s="933">
        <v>9274173.4360000007</v>
      </c>
      <c r="D122" s="479">
        <f t="shared" si="48"/>
        <v>0.53951561012830296</v>
      </c>
      <c r="E122" s="933">
        <v>7915641.3940000003</v>
      </c>
      <c r="F122" s="479">
        <f t="shared" si="49"/>
        <v>0.46048438987169704</v>
      </c>
      <c r="G122" s="934">
        <f>C122+E122</f>
        <v>17189814.830000002</v>
      </c>
      <c r="H122" s="935">
        <f t="shared" si="44"/>
        <v>3.3915438125148256</v>
      </c>
      <c r="I122" s="935">
        <f t="shared" si="45"/>
        <v>2.9108078782912514</v>
      </c>
      <c r="J122" s="936">
        <f t="shared" si="46"/>
        <v>3.1696156977683643</v>
      </c>
      <c r="P122" s="937"/>
      <c r="Q122" s="938"/>
    </row>
    <row r="123" spans="1:17" s="92" customFormat="1" ht="19.149999999999999" hidden="1" customHeight="1">
      <c r="A123" s="485" t="s">
        <v>57</v>
      </c>
      <c r="B123" s="477">
        <v>2014.9604395604399</v>
      </c>
      <c r="C123" s="933">
        <v>9248559</v>
      </c>
      <c r="D123" s="479">
        <f t="shared" si="48"/>
        <v>0.53703665470844231</v>
      </c>
      <c r="E123" s="933">
        <v>7972907.9500000002</v>
      </c>
      <c r="F123" s="479">
        <f t="shared" si="49"/>
        <v>0.4629633452915578</v>
      </c>
      <c r="G123" s="934">
        <f>C123+E123</f>
        <v>17221466.949999999</v>
      </c>
      <c r="H123" s="941">
        <f t="shared" si="44"/>
        <v>3.3510233300241055</v>
      </c>
      <c r="I123" s="935">
        <f t="shared" si="45"/>
        <v>2.9847548213971464</v>
      </c>
      <c r="J123" s="936">
        <f t="shared" si="46"/>
        <v>3.1811310938908406</v>
      </c>
      <c r="P123" s="937"/>
      <c r="Q123" s="938"/>
    </row>
    <row r="124" spans="1:17" s="92" customFormat="1" ht="19.149999999999999" hidden="1" customHeight="1">
      <c r="A124" s="485" t="s">
        <v>58</v>
      </c>
      <c r="B124" s="477">
        <v>2015.01318681319</v>
      </c>
      <c r="C124" s="933">
        <v>9255015.6160000004</v>
      </c>
      <c r="D124" s="479">
        <f t="shared" si="48"/>
        <v>0.53736104039675614</v>
      </c>
      <c r="E124" s="933">
        <v>7968070.7639999995</v>
      </c>
      <c r="F124" s="479">
        <f t="shared" si="49"/>
        <v>0.46263895960324386</v>
      </c>
      <c r="G124" s="934">
        <f>C124+E124</f>
        <v>17223086.379999999</v>
      </c>
      <c r="H124" s="935">
        <f t="shared" si="44"/>
        <v>3.3404403893840851</v>
      </c>
      <c r="I124" s="935">
        <f t="shared" si="45"/>
        <v>2.947968272059029</v>
      </c>
      <c r="J124" s="936">
        <f t="shared" si="46"/>
        <v>3.1584961819958011</v>
      </c>
      <c r="P124" s="937"/>
      <c r="Q124" s="938"/>
    </row>
    <row r="125" spans="1:17" s="2" customFormat="1" ht="19.149999999999999" hidden="1" customHeight="1">
      <c r="A125" s="485" t="s">
        <v>59</v>
      </c>
      <c r="B125" s="477">
        <v>2015.0659340659299</v>
      </c>
      <c r="C125" s="947">
        <v>9287654.0680000018</v>
      </c>
      <c r="D125" s="475">
        <f t="shared" si="48"/>
        <v>0.53659807501905477</v>
      </c>
      <c r="E125" s="947">
        <v>8020745.8320000004</v>
      </c>
      <c r="F125" s="475">
        <f t="shared" si="49"/>
        <v>0.46340192498094518</v>
      </c>
      <c r="G125" s="934">
        <f>C125+E125</f>
        <v>17308399.900000002</v>
      </c>
      <c r="H125" s="950">
        <f t="shared" si="44"/>
        <v>3.2983675666575181</v>
      </c>
      <c r="I125" s="950">
        <f t="shared" si="45"/>
        <v>3.0398580548847605</v>
      </c>
      <c r="J125" s="951">
        <f t="shared" si="46"/>
        <v>3.1784126781197415</v>
      </c>
      <c r="P125" s="937"/>
      <c r="Q125" s="938"/>
    </row>
    <row r="126" spans="1:17" s="117" customFormat="1" ht="19.149999999999999" hidden="1" customHeight="1">
      <c r="A126" s="730">
        <v>2016</v>
      </c>
      <c r="B126" s="477">
        <v>2015.11868131868</v>
      </c>
      <c r="C126" s="942"/>
      <c r="D126" s="488"/>
      <c r="E126" s="942"/>
      <c r="F126" s="488"/>
      <c r="G126" s="943"/>
      <c r="H126" s="944"/>
      <c r="I126" s="944"/>
      <c r="J126" s="945"/>
      <c r="P126" s="940"/>
      <c r="Q126" s="938"/>
    </row>
    <row r="127" spans="1:17" s="5" customFormat="1" ht="19.149999999999999" hidden="1" customHeight="1">
      <c r="A127" s="485" t="s">
        <v>9</v>
      </c>
      <c r="B127" s="477">
        <v>2016</v>
      </c>
      <c r="C127" s="933">
        <v>9174618.3790000007</v>
      </c>
      <c r="D127" s="479">
        <f t="shared" ref="D127:D138" si="50">C127/$G127</f>
        <v>0.53639071572099939</v>
      </c>
      <c r="E127" s="933">
        <v>7929738.7809999995</v>
      </c>
      <c r="F127" s="479">
        <f t="shared" ref="F127:F138" si="51">E127/$G127</f>
        <v>0.46360928427900061</v>
      </c>
      <c r="G127" s="934">
        <f t="shared" ref="G127:G133" si="52">C127+E127</f>
        <v>17104357.16</v>
      </c>
      <c r="H127" s="935">
        <f t="shared" ref="H127:H138" si="53">C127/C114*100-100</f>
        <v>3.3680082473503035</v>
      </c>
      <c r="I127" s="935">
        <f t="shared" ref="I127:I138" si="54">E127/E114*100-100</f>
        <v>2.9886006331895771</v>
      </c>
      <c r="J127" s="936">
        <f t="shared" ref="J127:J138" si="55">G127/G114*100-100</f>
        <v>3.1917643663093003</v>
      </c>
      <c r="P127" s="937"/>
      <c r="Q127" s="938"/>
    </row>
    <row r="128" spans="1:17" s="5" customFormat="1" ht="19.149999999999999" hidden="1" customHeight="1">
      <c r="A128" s="485" t="s">
        <v>10</v>
      </c>
      <c r="B128" s="477">
        <v>2016</v>
      </c>
      <c r="C128" s="933">
        <v>9205512.2760000005</v>
      </c>
      <c r="D128" s="479">
        <f t="shared" si="50"/>
        <v>0.53621078133625411</v>
      </c>
      <c r="E128" s="933">
        <v>7962199.7439999999</v>
      </c>
      <c r="F128" s="479">
        <f t="shared" si="51"/>
        <v>0.46378921866374595</v>
      </c>
      <c r="G128" s="934">
        <f t="shared" si="52"/>
        <v>17167712.02</v>
      </c>
      <c r="H128" s="935">
        <f t="shared" si="53"/>
        <v>3.0146001769780923</v>
      </c>
      <c r="I128" s="935">
        <f t="shared" si="54"/>
        <v>2.9226881806727221</v>
      </c>
      <c r="J128" s="936">
        <f t="shared" si="55"/>
        <v>2.9719519802927863</v>
      </c>
      <c r="P128" s="937"/>
      <c r="Q128" s="938"/>
    </row>
    <row r="129" spans="1:17" s="5" customFormat="1" ht="19.149999999999999" customHeight="1">
      <c r="A129" s="485" t="s">
        <v>40</v>
      </c>
      <c r="B129" s="477">
        <v>2016</v>
      </c>
      <c r="C129" s="933">
        <v>9268688.222000001</v>
      </c>
      <c r="D129" s="479">
        <f t="shared" si="50"/>
        <v>0.53558282918447164</v>
      </c>
      <c r="E129" s="933">
        <v>8037109.7180000003</v>
      </c>
      <c r="F129" s="479">
        <f t="shared" si="51"/>
        <v>0.46441717081552841</v>
      </c>
      <c r="G129" s="934">
        <f t="shared" si="52"/>
        <v>17305797.940000001</v>
      </c>
      <c r="H129" s="935">
        <f t="shared" si="53"/>
        <v>2.7388593032070787</v>
      </c>
      <c r="I129" s="935">
        <f t="shared" si="54"/>
        <v>2.8920988211397685</v>
      </c>
      <c r="J129" s="936">
        <f t="shared" si="55"/>
        <v>2.8099695604879145</v>
      </c>
      <c r="P129" s="937"/>
      <c r="Q129" s="938"/>
    </row>
    <row r="130" spans="1:17" s="5" customFormat="1" ht="19.149999999999999" hidden="1" customHeight="1">
      <c r="A130" s="485" t="s">
        <v>41</v>
      </c>
      <c r="B130" s="477">
        <v>2016</v>
      </c>
      <c r="C130" s="933">
        <v>9352343.4419999998</v>
      </c>
      <c r="D130" s="479">
        <f t="shared" si="50"/>
        <v>0.5355263114948845</v>
      </c>
      <c r="E130" s="933">
        <v>8111492.1179999998</v>
      </c>
      <c r="F130" s="479">
        <f t="shared" si="51"/>
        <v>0.46447368850511556</v>
      </c>
      <c r="G130" s="934">
        <f t="shared" si="52"/>
        <v>17463835.559999999</v>
      </c>
      <c r="H130" s="935">
        <f t="shared" si="53"/>
        <v>2.6121654747497871</v>
      </c>
      <c r="I130" s="935">
        <f t="shared" si="54"/>
        <v>2.7547393394121684</v>
      </c>
      <c r="J130" s="936">
        <f t="shared" si="55"/>
        <v>2.6783380456121932</v>
      </c>
      <c r="P130" s="937"/>
      <c r="Q130" s="938"/>
    </row>
    <row r="131" spans="1:17" s="5" customFormat="1" ht="19.149999999999999" hidden="1" customHeight="1">
      <c r="A131" s="485" t="s">
        <v>42</v>
      </c>
      <c r="B131" s="477">
        <v>2016</v>
      </c>
      <c r="C131" s="933">
        <v>9462768.9399999995</v>
      </c>
      <c r="D131" s="479">
        <f t="shared" si="50"/>
        <v>0.53577482345482752</v>
      </c>
      <c r="E131" s="933">
        <v>8199070.5600000005</v>
      </c>
      <c r="F131" s="479">
        <f t="shared" si="51"/>
        <v>0.46422517654517248</v>
      </c>
      <c r="G131" s="934">
        <f t="shared" si="52"/>
        <v>17661839.5</v>
      </c>
      <c r="H131" s="935">
        <f t="shared" si="53"/>
        <v>2.4179917584417012</v>
      </c>
      <c r="I131" s="935">
        <f t="shared" si="54"/>
        <v>2.7201640152908766</v>
      </c>
      <c r="J131" s="936">
        <f t="shared" si="55"/>
        <v>2.5580463377514064</v>
      </c>
      <c r="P131" s="937"/>
      <c r="Q131" s="938"/>
    </row>
    <row r="132" spans="1:17" s="5" customFormat="1" ht="19.149999999999999" hidden="1" customHeight="1">
      <c r="A132" s="485" t="s">
        <v>43</v>
      </c>
      <c r="B132" s="477">
        <v>2016</v>
      </c>
      <c r="C132" s="933">
        <v>9554967.379999999</v>
      </c>
      <c r="D132" s="479">
        <f t="shared" si="50"/>
        <v>0.53799670923378173</v>
      </c>
      <c r="E132" s="933">
        <v>8205303.6699999999</v>
      </c>
      <c r="F132" s="479">
        <f t="shared" si="51"/>
        <v>0.46200329076621843</v>
      </c>
      <c r="G132" s="934">
        <f t="shared" si="52"/>
        <v>17760271.049999997</v>
      </c>
      <c r="H132" s="935">
        <f t="shared" si="53"/>
        <v>2.834136936121439</v>
      </c>
      <c r="I132" s="935">
        <f t="shared" si="54"/>
        <v>3.0200283508811481</v>
      </c>
      <c r="J132" s="936">
        <f t="shared" si="55"/>
        <v>2.9199359396225475</v>
      </c>
      <c r="P132" s="937"/>
      <c r="Q132" s="938"/>
    </row>
    <row r="133" spans="1:17" s="5" customFormat="1" ht="19.149999999999999" hidden="1" customHeight="1">
      <c r="A133" s="485" t="s">
        <v>44</v>
      </c>
      <c r="B133" s="477">
        <v>2016</v>
      </c>
      <c r="C133" s="933">
        <v>9647715.375</v>
      </c>
      <c r="D133" s="479">
        <f t="shared" si="50"/>
        <v>0.54063994290924822</v>
      </c>
      <c r="E133" s="933">
        <v>8197276.4750000006</v>
      </c>
      <c r="F133" s="479">
        <f t="shared" si="51"/>
        <v>0.45936005709075178</v>
      </c>
      <c r="G133" s="934">
        <f t="shared" si="52"/>
        <v>17844991.850000001</v>
      </c>
      <c r="H133" s="935">
        <f t="shared" si="53"/>
        <v>2.9838985998049736</v>
      </c>
      <c r="I133" s="935">
        <f t="shared" si="54"/>
        <v>3.1491899979393878</v>
      </c>
      <c r="J133" s="936">
        <f t="shared" si="55"/>
        <v>3.0597610371027884</v>
      </c>
      <c r="P133" s="937"/>
      <c r="Q133" s="938"/>
    </row>
    <row r="134" spans="1:17" s="92" customFormat="1" ht="19.149999999999999" hidden="1" customHeight="1">
      <c r="A134" s="485" t="s">
        <v>45</v>
      </c>
      <c r="B134" s="477">
        <v>2016</v>
      </c>
      <c r="C134" s="933">
        <v>9577711.8739999998</v>
      </c>
      <c r="D134" s="479">
        <f t="shared" si="50"/>
        <v>0.54111381102332645</v>
      </c>
      <c r="E134" s="933">
        <v>8122283.3559999997</v>
      </c>
      <c r="F134" s="479">
        <f t="shared" si="51"/>
        <v>0.45888618897667349</v>
      </c>
      <c r="G134" s="934">
        <f>C134+E134</f>
        <v>17699995.23</v>
      </c>
      <c r="H134" s="935">
        <f t="shared" si="53"/>
        <v>2.9987932038980176</v>
      </c>
      <c r="I134" s="941">
        <f t="shared" si="54"/>
        <v>3.0479782319128503</v>
      </c>
      <c r="J134" s="936">
        <f t="shared" si="55"/>
        <v>3.0213577033334786</v>
      </c>
      <c r="P134" s="937"/>
      <c r="Q134" s="938"/>
    </row>
    <row r="135" spans="1:17" s="92" customFormat="1" ht="19.149999999999999" hidden="1" customHeight="1">
      <c r="A135" s="485" t="s">
        <v>56</v>
      </c>
      <c r="B135" s="477">
        <v>2016</v>
      </c>
      <c r="C135" s="933">
        <v>9548391.6730000004</v>
      </c>
      <c r="D135" s="479">
        <f t="shared" si="50"/>
        <v>0.53909104288345677</v>
      </c>
      <c r="E135" s="933">
        <v>8163628.9569999995</v>
      </c>
      <c r="F135" s="479">
        <f t="shared" si="51"/>
        <v>0.46090895711654328</v>
      </c>
      <c r="G135" s="934">
        <f>C135+E135</f>
        <v>17712020.629999999</v>
      </c>
      <c r="H135" s="935">
        <f t="shared" si="53"/>
        <v>2.95679435900513</v>
      </c>
      <c r="I135" s="941">
        <f t="shared" si="54"/>
        <v>3.1328802134463984</v>
      </c>
      <c r="J135" s="936">
        <f t="shared" si="55"/>
        <v>3.0378791462525498</v>
      </c>
      <c r="P135" s="937"/>
      <c r="Q135" s="938"/>
    </row>
    <row r="136" spans="1:17" s="92" customFormat="1" ht="19.149999999999999" hidden="1" customHeight="1">
      <c r="A136" s="485" t="s">
        <v>57</v>
      </c>
      <c r="B136" s="477">
        <v>2016</v>
      </c>
      <c r="C136" s="933">
        <v>9566569.5199999996</v>
      </c>
      <c r="D136" s="479">
        <f t="shared" si="50"/>
        <v>0.5370447642602818</v>
      </c>
      <c r="E136" s="933">
        <v>8246786.3799999999</v>
      </c>
      <c r="F136" s="479">
        <f t="shared" si="51"/>
        <v>0.46295523573971825</v>
      </c>
      <c r="G136" s="934">
        <f>C136+E136</f>
        <v>17813355.899999999</v>
      </c>
      <c r="H136" s="935">
        <f t="shared" si="53"/>
        <v>3.4384872281184613</v>
      </c>
      <c r="I136" s="935">
        <f t="shared" si="54"/>
        <v>3.4351134080257424</v>
      </c>
      <c r="J136" s="936">
        <f t="shared" si="55"/>
        <v>3.4369252730819255</v>
      </c>
      <c r="P136" s="937"/>
      <c r="Q136" s="938"/>
    </row>
    <row r="137" spans="1:17" s="92" customFormat="1" ht="19.149999999999999" hidden="1" customHeight="1">
      <c r="A137" s="485" t="s">
        <v>58</v>
      </c>
      <c r="B137" s="477">
        <v>2016</v>
      </c>
      <c r="C137" s="933">
        <v>9546540.9359999988</v>
      </c>
      <c r="D137" s="479">
        <f t="shared" si="50"/>
        <v>0.53690999421686891</v>
      </c>
      <c r="E137" s="933">
        <v>8233982.8739999989</v>
      </c>
      <c r="F137" s="479">
        <f t="shared" si="51"/>
        <v>0.46309000578313109</v>
      </c>
      <c r="G137" s="934">
        <f>C137+E137</f>
        <v>17780523.809999999</v>
      </c>
      <c r="H137" s="941">
        <f t="shared" si="53"/>
        <v>3.1499171054450983</v>
      </c>
      <c r="I137" s="935">
        <f t="shared" si="54"/>
        <v>3.3372207385682202</v>
      </c>
      <c r="J137" s="936">
        <f t="shared" si="55"/>
        <v>3.2365710634030904</v>
      </c>
      <c r="P137" s="937"/>
      <c r="Q137" s="938"/>
    </row>
    <row r="138" spans="1:17" s="2" customFormat="1" ht="19.149999999999999" hidden="1" customHeight="1">
      <c r="A138" s="485" t="s">
        <v>59</v>
      </c>
      <c r="B138" s="477">
        <v>2016</v>
      </c>
      <c r="C138" s="933">
        <v>9571564.9600000009</v>
      </c>
      <c r="D138" s="479">
        <f t="shared" si="50"/>
        <v>0.53625053136568113</v>
      </c>
      <c r="E138" s="933">
        <v>8277489.54</v>
      </c>
      <c r="F138" s="479">
        <f t="shared" si="51"/>
        <v>0.46374946863431898</v>
      </c>
      <c r="G138" s="934">
        <f>C138+E138</f>
        <v>17849054.5</v>
      </c>
      <c r="H138" s="935">
        <f t="shared" si="53"/>
        <v>3.0568633362238984</v>
      </c>
      <c r="I138" s="935">
        <f t="shared" si="54"/>
        <v>3.2009954358069876</v>
      </c>
      <c r="J138" s="936">
        <f t="shared" si="55"/>
        <v>3.1236544286222312</v>
      </c>
      <c r="P138" s="937"/>
      <c r="Q138" s="938"/>
    </row>
    <row r="139" spans="1:17" s="117" customFormat="1" ht="19.149999999999999" hidden="1" customHeight="1">
      <c r="A139" s="730">
        <v>2017</v>
      </c>
      <c r="B139" s="487">
        <v>2017</v>
      </c>
      <c r="C139" s="952"/>
      <c r="D139" s="818"/>
      <c r="E139" s="952"/>
      <c r="F139" s="818"/>
      <c r="G139" s="953"/>
      <c r="H139" s="954"/>
      <c r="I139" s="954"/>
      <c r="J139" s="955"/>
      <c r="P139" s="940"/>
      <c r="Q139" s="938"/>
    </row>
    <row r="140" spans="1:17" s="5" customFormat="1" ht="19.149999999999999" hidden="1" customHeight="1">
      <c r="A140" s="485" t="s">
        <v>9</v>
      </c>
      <c r="B140" s="477">
        <v>2017</v>
      </c>
      <c r="C140" s="933">
        <v>9491224.1889999993</v>
      </c>
      <c r="D140" s="479">
        <f>C140/$G140</f>
        <v>0.53701088969613109</v>
      </c>
      <c r="E140" s="933">
        <v>8182950.341</v>
      </c>
      <c r="F140" s="479">
        <f>E140/$G140</f>
        <v>0.46298911030386886</v>
      </c>
      <c r="G140" s="934">
        <f t="shared" ref="G140:G150" si="56">C140+E140</f>
        <v>17674174.530000001</v>
      </c>
      <c r="H140" s="935">
        <f>C140/C127*100-100</f>
        <v>3.4508880579129624</v>
      </c>
      <c r="I140" s="935">
        <f>E140/E127*100-100</f>
        <v>3.1931891704517028</v>
      </c>
      <c r="J140" s="936">
        <f>G140/G127*100-100</f>
        <v>3.3314164611375645</v>
      </c>
      <c r="P140" s="937"/>
      <c r="Q140" s="938"/>
    </row>
    <row r="141" spans="1:17" s="5" customFormat="1" ht="19.149999999999999" hidden="1" customHeight="1">
      <c r="A141" s="485" t="s">
        <v>10</v>
      </c>
      <c r="B141" s="477">
        <v>2017</v>
      </c>
      <c r="C141" s="933">
        <v>9529242.3300000001</v>
      </c>
      <c r="D141" s="479">
        <f>C141/$G141</f>
        <v>0.53691151104921164</v>
      </c>
      <c r="E141" s="933">
        <v>8219012.5199999996</v>
      </c>
      <c r="F141" s="479">
        <f>E141/$G141</f>
        <v>0.46308848895078825</v>
      </c>
      <c r="G141" s="934">
        <f t="shared" si="56"/>
        <v>17748254.850000001</v>
      </c>
      <c r="H141" s="935">
        <f>C141/C128*100-100</f>
        <v>3.5166978685586798</v>
      </c>
      <c r="I141" s="935">
        <f>E141/E128*100-100</f>
        <v>3.2253998173497678</v>
      </c>
      <c r="J141" s="936">
        <f>G141/G128*100-100</f>
        <v>3.381596972990252</v>
      </c>
      <c r="P141" s="937"/>
      <c r="Q141" s="938"/>
    </row>
    <row r="142" spans="1:17" s="5" customFormat="1" ht="19.149999999999999" customHeight="1">
      <c r="A142" s="485" t="s">
        <v>40</v>
      </c>
      <c r="B142" s="477">
        <v>2017</v>
      </c>
      <c r="C142" s="933">
        <v>9609790.3159999996</v>
      </c>
      <c r="D142" s="479">
        <f>C142/$G142</f>
        <v>0.53655984075248797</v>
      </c>
      <c r="E142" s="933">
        <v>8300216.3339999998</v>
      </c>
      <c r="F142" s="479">
        <f>E142/$G142</f>
        <v>0.46344015924751208</v>
      </c>
      <c r="G142" s="934">
        <f t="shared" si="56"/>
        <v>17910006.649999999</v>
      </c>
      <c r="H142" s="935">
        <f>C142/C129*100-100</f>
        <v>3.6801550103968879</v>
      </c>
      <c r="I142" s="935">
        <f>E142/E129*100-100</f>
        <v>3.2736471845188788</v>
      </c>
      <c r="J142" s="936">
        <f>G142/G129*100-100</f>
        <v>3.49136579598823</v>
      </c>
      <c r="P142" s="937"/>
      <c r="Q142" s="938"/>
    </row>
    <row r="143" spans="1:17" s="5" customFormat="1" ht="19.149999999999999" customHeight="1">
      <c r="A143" s="485" t="s">
        <v>41</v>
      </c>
      <c r="B143" s="477">
        <v>2017</v>
      </c>
      <c r="C143" s="933">
        <v>9713794</v>
      </c>
      <c r="D143" s="479">
        <f>C143/$G143</f>
        <v>0.53601561662802721</v>
      </c>
      <c r="E143" s="933">
        <v>8408428</v>
      </c>
      <c r="F143" s="479">
        <f>E143/$G143</f>
        <v>0.46398438337197284</v>
      </c>
      <c r="G143" s="934">
        <f t="shared" si="56"/>
        <v>18122222</v>
      </c>
      <c r="H143" s="935">
        <f t="shared" ref="H143:H151" si="57">C143/C130*100-100</f>
        <v>3.8648127096870581</v>
      </c>
      <c r="I143" s="935">
        <f t="shared" ref="I143:I151" si="58">E143/E130*100-100</f>
        <v>3.6606813848845121</v>
      </c>
      <c r="J143" s="936">
        <f t="shared" ref="J143:J151" si="59">G143/G130*100-100</f>
        <v>3.7699990803165946</v>
      </c>
      <c r="P143" s="937"/>
      <c r="Q143" s="938"/>
    </row>
    <row r="144" spans="1:17" s="5" customFormat="1" ht="19.149999999999999" hidden="1" customHeight="1">
      <c r="A144" s="485" t="s">
        <v>42</v>
      </c>
      <c r="B144" s="477">
        <v>2017</v>
      </c>
      <c r="C144" s="933">
        <v>9842956.8260000013</v>
      </c>
      <c r="D144" s="479">
        <f t="shared" ref="D144:D151" si="60">C144/$G144</f>
        <v>0.53653500011484889</v>
      </c>
      <c r="E144" s="933">
        <v>8502457.4039999992</v>
      </c>
      <c r="F144" s="479">
        <f t="shared" ref="F144:F151" si="61">E144/$G144</f>
        <v>0.46346499988515105</v>
      </c>
      <c r="G144" s="934">
        <f t="shared" si="56"/>
        <v>18345414.23</v>
      </c>
      <c r="H144" s="935">
        <f t="shared" si="57"/>
        <v>4.0177234423733239</v>
      </c>
      <c r="I144" s="935">
        <f t="shared" si="58"/>
        <v>3.7002589717925076</v>
      </c>
      <c r="J144" s="936">
        <f t="shared" si="59"/>
        <v>3.8703484424711405</v>
      </c>
      <c r="P144" s="937"/>
      <c r="Q144" s="938"/>
    </row>
    <row r="145" spans="1:17" s="5" customFormat="1" ht="19.149999999999999" hidden="1" customHeight="1">
      <c r="A145" s="485" t="s">
        <v>43</v>
      </c>
      <c r="B145" s="477">
        <v>2017</v>
      </c>
      <c r="C145" s="933">
        <v>9926626.1280000005</v>
      </c>
      <c r="D145" s="479">
        <f t="shared" si="60"/>
        <v>0.53852160519302161</v>
      </c>
      <c r="E145" s="933">
        <v>8506480.4220000003</v>
      </c>
      <c r="F145" s="479">
        <f t="shared" si="61"/>
        <v>0.46147839480697844</v>
      </c>
      <c r="G145" s="934">
        <f t="shared" si="56"/>
        <v>18433106.550000001</v>
      </c>
      <c r="H145" s="935">
        <f t="shared" si="57"/>
        <v>3.8896914371255633</v>
      </c>
      <c r="I145" s="935">
        <f t="shared" si="58"/>
        <v>3.6705131718787385</v>
      </c>
      <c r="J145" s="936">
        <f t="shared" si="59"/>
        <v>3.7884303573171252</v>
      </c>
      <c r="P145" s="937"/>
      <c r="Q145" s="938"/>
    </row>
    <row r="146" spans="1:17" s="5" customFormat="1" ht="19.149999999999999" hidden="1" customHeight="1">
      <c r="A146" s="485" t="s">
        <v>44</v>
      </c>
      <c r="B146" s="477">
        <v>2017</v>
      </c>
      <c r="C146" s="933">
        <v>10005191.902000001</v>
      </c>
      <c r="D146" s="479">
        <f t="shared" si="60"/>
        <v>0.54113331543832666</v>
      </c>
      <c r="E146" s="933">
        <v>8484137.0980000012</v>
      </c>
      <c r="F146" s="479">
        <f t="shared" si="61"/>
        <v>0.45886668456167345</v>
      </c>
      <c r="G146" s="934">
        <f t="shared" si="56"/>
        <v>18489329</v>
      </c>
      <c r="H146" s="935">
        <f t="shared" si="57"/>
        <v>3.7052971932228047</v>
      </c>
      <c r="I146" s="935">
        <f t="shared" si="58"/>
        <v>3.4994625821742886</v>
      </c>
      <c r="J146" s="936">
        <f t="shared" si="59"/>
        <v>3.6107449945403118</v>
      </c>
      <c r="P146" s="937"/>
      <c r="Q146" s="938"/>
    </row>
    <row r="147" spans="1:17" s="92" customFormat="1" ht="19.149999999999999" hidden="1" customHeight="1">
      <c r="A147" s="485" t="s">
        <v>45</v>
      </c>
      <c r="B147" s="477">
        <v>2017</v>
      </c>
      <c r="C147" s="933">
        <v>9911460.0549999997</v>
      </c>
      <c r="D147" s="479">
        <f t="shared" si="60"/>
        <v>0.54131865518813882</v>
      </c>
      <c r="E147" s="933">
        <v>8398383.8049999997</v>
      </c>
      <c r="F147" s="479">
        <f t="shared" si="61"/>
        <v>0.45868134481186124</v>
      </c>
      <c r="G147" s="934">
        <f t="shared" si="56"/>
        <v>18309843.859999999</v>
      </c>
      <c r="H147" s="935">
        <f t="shared" si="57"/>
        <v>3.4846337558556542</v>
      </c>
      <c r="I147" s="941">
        <f t="shared" si="58"/>
        <v>3.3992959479312219</v>
      </c>
      <c r="J147" s="936">
        <f t="shared" si="59"/>
        <v>3.445473414401576</v>
      </c>
      <c r="P147" s="937"/>
      <c r="Q147" s="938"/>
    </row>
    <row r="148" spans="1:17" s="92" customFormat="1" ht="19.149999999999999" hidden="1" customHeight="1">
      <c r="A148" s="485" t="s">
        <v>56</v>
      </c>
      <c r="B148" s="477">
        <v>2017</v>
      </c>
      <c r="C148" s="933">
        <v>9889510.2719999999</v>
      </c>
      <c r="D148" s="479">
        <f t="shared" si="60"/>
        <v>0.53934463234231944</v>
      </c>
      <c r="E148" s="933">
        <v>8446651.2080000006</v>
      </c>
      <c r="F148" s="479">
        <f t="shared" si="61"/>
        <v>0.46065536765768056</v>
      </c>
      <c r="G148" s="934">
        <f t="shared" si="56"/>
        <v>18336161.48</v>
      </c>
      <c r="H148" s="935">
        <f t="shared" si="57"/>
        <v>3.5725241557128555</v>
      </c>
      <c r="I148" s="935">
        <f t="shared" si="58"/>
        <v>3.4668681353691397</v>
      </c>
      <c r="J148" s="936">
        <f t="shared" si="59"/>
        <v>3.5238263495631372</v>
      </c>
      <c r="P148" s="937"/>
      <c r="Q148" s="938"/>
    </row>
    <row r="149" spans="1:17" s="92" customFormat="1" ht="19.149999999999999" hidden="1" customHeight="1">
      <c r="A149" s="485" t="s">
        <v>57</v>
      </c>
      <c r="B149" s="477">
        <v>2017</v>
      </c>
      <c r="C149" s="933">
        <v>9897254.6349999998</v>
      </c>
      <c r="D149" s="479">
        <f t="shared" si="60"/>
        <v>0.5370032845041961</v>
      </c>
      <c r="E149" s="933">
        <v>8533274.4149999991</v>
      </c>
      <c r="F149" s="479">
        <f t="shared" si="61"/>
        <v>0.46299671549580396</v>
      </c>
      <c r="G149" s="934">
        <f t="shared" si="56"/>
        <v>18430529.049999997</v>
      </c>
      <c r="H149" s="941">
        <f t="shared" si="57"/>
        <v>3.4566739342526631</v>
      </c>
      <c r="I149" s="935">
        <f t="shared" si="58"/>
        <v>3.473935443444816</v>
      </c>
      <c r="J149" s="936">
        <f t="shared" si="59"/>
        <v>3.4646652403099267</v>
      </c>
      <c r="P149" s="937"/>
      <c r="Q149" s="938"/>
    </row>
    <row r="150" spans="1:17" s="92" customFormat="1" ht="19.149999999999999" hidden="1" customHeight="1">
      <c r="A150" s="485" t="s">
        <v>58</v>
      </c>
      <c r="B150" s="477">
        <v>2017</v>
      </c>
      <c r="C150" s="933">
        <v>9895929.9539999999</v>
      </c>
      <c r="D150" s="479">
        <f t="shared" si="60"/>
        <v>0.53730377495755144</v>
      </c>
      <c r="E150" s="933">
        <v>8521826.2860000003</v>
      </c>
      <c r="F150" s="479">
        <f t="shared" si="61"/>
        <v>0.46269622504244845</v>
      </c>
      <c r="G150" s="934">
        <f t="shared" si="56"/>
        <v>18417756.240000002</v>
      </c>
      <c r="H150" s="935">
        <f t="shared" si="57"/>
        <v>3.6598493668262222</v>
      </c>
      <c r="I150" s="935">
        <f t="shared" si="58"/>
        <v>3.4957980409324136</v>
      </c>
      <c r="J150" s="936">
        <f t="shared" si="59"/>
        <v>3.5838788373693262</v>
      </c>
      <c r="P150" s="937"/>
      <c r="Q150" s="938"/>
    </row>
    <row r="151" spans="1:17" s="2" customFormat="1" ht="19.149999999999999" hidden="1" customHeight="1">
      <c r="A151" s="485" t="s">
        <v>59</v>
      </c>
      <c r="B151" s="477">
        <v>2017</v>
      </c>
      <c r="C151" s="947">
        <v>9906178.9680000003</v>
      </c>
      <c r="D151" s="475">
        <f t="shared" si="60"/>
        <v>0.53662358303218771</v>
      </c>
      <c r="E151" s="947">
        <v>8554021.5920000002</v>
      </c>
      <c r="F151" s="475">
        <f t="shared" si="61"/>
        <v>0.46337641696781212</v>
      </c>
      <c r="G151" s="934">
        <v>18460200.560000002</v>
      </c>
      <c r="H151" s="950">
        <f t="shared" si="57"/>
        <v>3.4959174325031057</v>
      </c>
      <c r="I151" s="950">
        <f t="shared" si="58"/>
        <v>3.3407719896677861</v>
      </c>
      <c r="J151" s="951">
        <f t="shared" si="59"/>
        <v>3.4239688158272088</v>
      </c>
      <c r="P151" s="937"/>
      <c r="Q151" s="938"/>
    </row>
    <row r="152" spans="1:17" s="117" customFormat="1" ht="19.149999999999999" customHeight="1">
      <c r="A152" s="730">
        <v>2018</v>
      </c>
      <c r="B152" s="969">
        <v>2018</v>
      </c>
      <c r="C152" s="942"/>
      <c r="D152" s="488"/>
      <c r="E152" s="942"/>
      <c r="F152" s="488"/>
      <c r="G152" s="943"/>
      <c r="H152" s="944"/>
      <c r="I152" s="944"/>
      <c r="J152" s="945"/>
      <c r="P152" s="940"/>
      <c r="Q152" s="938"/>
    </row>
    <row r="153" spans="1:17" s="5" customFormat="1" ht="19.149999999999999" customHeight="1">
      <c r="A153" s="485" t="s">
        <v>9</v>
      </c>
      <c r="B153" s="970" t="s">
        <v>9</v>
      </c>
      <c r="C153" s="971">
        <v>9821704.504999999</v>
      </c>
      <c r="D153" s="972">
        <f t="shared" ref="D153:D163" si="62">C153/$G153</f>
        <v>0.53723268531128787</v>
      </c>
      <c r="E153" s="971">
        <v>8460326.3049999997</v>
      </c>
      <c r="F153" s="972">
        <f t="shared" ref="F153:F163" si="63">E153/$G153</f>
        <v>0.46276731468871213</v>
      </c>
      <c r="G153" s="973">
        <f t="shared" ref="G153:G159" si="64">C153+E153</f>
        <v>18282030.809999999</v>
      </c>
      <c r="H153" s="974">
        <f t="shared" ref="H153:H164" si="65">C153/C140*100-100</f>
        <v>3.4819566940902575</v>
      </c>
      <c r="I153" s="974">
        <f t="shared" ref="I153:I164" si="66">E153/E140*100-100</f>
        <v>3.3896816238787437</v>
      </c>
      <c r="J153" s="975">
        <f t="shared" ref="J153:J164" si="67">G153/G140*100-100</f>
        <v>3.4392343414297812</v>
      </c>
      <c r="P153" s="937"/>
      <c r="Q153" s="938"/>
    </row>
    <row r="154" spans="1:17" s="5" customFormat="1" ht="19.149999999999999" customHeight="1">
      <c r="A154" s="485" t="s">
        <v>10</v>
      </c>
      <c r="B154" s="970" t="s">
        <v>10</v>
      </c>
      <c r="C154" s="971">
        <v>9863981.3999999985</v>
      </c>
      <c r="D154" s="972">
        <f t="shared" si="62"/>
        <v>0.53715107536443096</v>
      </c>
      <c r="E154" s="971">
        <v>8499532.8000000007</v>
      </c>
      <c r="F154" s="972">
        <f t="shared" si="63"/>
        <v>0.46284892463556898</v>
      </c>
      <c r="G154" s="973">
        <f t="shared" si="64"/>
        <v>18363514.199999999</v>
      </c>
      <c r="H154" s="974">
        <f t="shared" si="65"/>
        <v>3.5127564019037578</v>
      </c>
      <c r="I154" s="974">
        <f t="shared" si="66"/>
        <v>3.4130654907434348</v>
      </c>
      <c r="J154" s="975">
        <f t="shared" si="67"/>
        <v>3.4665906884923743</v>
      </c>
      <c r="K154" s="17"/>
      <c r="L154" s="115"/>
      <c r="P154" s="937"/>
      <c r="Q154" s="938"/>
    </row>
    <row r="155" spans="1:17" s="5" customFormat="1" ht="19.149999999999999" customHeight="1">
      <c r="A155" s="485" t="s">
        <v>40</v>
      </c>
      <c r="B155" s="994" t="s">
        <v>40</v>
      </c>
      <c r="C155" s="933">
        <v>9919904.4749999996</v>
      </c>
      <c r="D155" s="479">
        <f t="shared" si="62"/>
        <v>0.53615055173557813</v>
      </c>
      <c r="E155" s="933">
        <v>8582183.125</v>
      </c>
      <c r="F155" s="479">
        <f t="shared" si="63"/>
        <v>0.46384944826442176</v>
      </c>
      <c r="G155" s="995">
        <f t="shared" si="64"/>
        <v>18502087.600000001</v>
      </c>
      <c r="H155" s="935">
        <f t="shared" si="65"/>
        <v>3.2270647829190295</v>
      </c>
      <c r="I155" s="935">
        <f t="shared" si="66"/>
        <v>3.3971017098070746</v>
      </c>
      <c r="J155" s="936">
        <f t="shared" si="67"/>
        <v>3.3058667233940184</v>
      </c>
      <c r="K155" s="17"/>
      <c r="L155" s="115"/>
      <c r="P155" s="937"/>
      <c r="Q155" s="938"/>
    </row>
    <row r="156" spans="1:17" s="5" customFormat="1" ht="19.149999999999999" customHeight="1">
      <c r="A156" s="485" t="s">
        <v>41</v>
      </c>
      <c r="B156" s="724" t="s">
        <v>41</v>
      </c>
      <c r="C156" s="956">
        <v>10013518.896</v>
      </c>
      <c r="D156" s="725">
        <f t="shared" si="62"/>
        <v>0.53609978768673539</v>
      </c>
      <c r="E156" s="956">
        <v>8664941.9539999999</v>
      </c>
      <c r="F156" s="725">
        <f t="shared" si="63"/>
        <v>0.4639002123132645</v>
      </c>
      <c r="G156" s="957">
        <f t="shared" si="64"/>
        <v>18678460.850000001</v>
      </c>
      <c r="H156" s="958">
        <f t="shared" si="65"/>
        <v>3.0855595249394696</v>
      </c>
      <c r="I156" s="958">
        <f t="shared" si="66"/>
        <v>3.0506767019947034</v>
      </c>
      <c r="J156" s="959">
        <f t="shared" si="67"/>
        <v>3.0693744398451912</v>
      </c>
      <c r="K156" s="17"/>
      <c r="L156" s="115"/>
      <c r="P156" s="937"/>
      <c r="Q156" s="938"/>
    </row>
    <row r="157" spans="1:17" s="5" customFormat="1" ht="19.149999999999999" customHeight="1">
      <c r="A157" s="485" t="s">
        <v>42</v>
      </c>
      <c r="B157" s="724" t="s">
        <v>42</v>
      </c>
      <c r="C157" s="956">
        <v>10142614.501</v>
      </c>
      <c r="D157" s="725">
        <f t="shared" si="62"/>
        <v>0.53620176714035972</v>
      </c>
      <c r="E157" s="956">
        <v>8773053.2990000006</v>
      </c>
      <c r="F157" s="725">
        <f t="shared" si="63"/>
        <v>0.46379823285964034</v>
      </c>
      <c r="G157" s="957">
        <f t="shared" si="64"/>
        <v>18915667.800000001</v>
      </c>
      <c r="H157" s="958">
        <f t="shared" si="65"/>
        <v>3.0443867660626012</v>
      </c>
      <c r="I157" s="958">
        <f t="shared" si="66"/>
        <v>3.1825610190378484</v>
      </c>
      <c r="J157" s="959">
        <f t="shared" si="67"/>
        <v>3.1084256962019055</v>
      </c>
      <c r="P157" s="937"/>
      <c r="Q157" s="938"/>
    </row>
    <row r="158" spans="1:17" s="5" customFormat="1" ht="19.149999999999999" customHeight="1">
      <c r="A158" s="485" t="s">
        <v>43</v>
      </c>
      <c r="B158" s="724" t="s">
        <v>43</v>
      </c>
      <c r="C158" s="956">
        <v>10227860.933</v>
      </c>
      <c r="D158" s="725">
        <f t="shared" si="62"/>
        <v>0.53811049732341709</v>
      </c>
      <c r="E158" s="956">
        <v>8779129.2369999997</v>
      </c>
      <c r="F158" s="725">
        <f t="shared" si="63"/>
        <v>0.46188950267658285</v>
      </c>
      <c r="G158" s="957">
        <f t="shared" si="64"/>
        <v>19006990.170000002</v>
      </c>
      <c r="H158" s="958">
        <f t="shared" si="65"/>
        <v>3.0346141893095648</v>
      </c>
      <c r="I158" s="958">
        <f t="shared" si="66"/>
        <v>3.2051894728971462</v>
      </c>
      <c r="J158" s="959">
        <f t="shared" si="67"/>
        <v>3.1133309973733247</v>
      </c>
      <c r="P158" s="937"/>
      <c r="Q158" s="938"/>
    </row>
    <row r="159" spans="1:17" s="5" customFormat="1" ht="19.149999999999999" customHeight="1">
      <c r="A159" s="485" t="s">
        <v>44</v>
      </c>
      <c r="B159" s="724" t="s">
        <v>44</v>
      </c>
      <c r="C159" s="956">
        <v>10302793.699999999</v>
      </c>
      <c r="D159" s="725">
        <f t="shared" si="62"/>
        <v>0.54103327599975959</v>
      </c>
      <c r="E159" s="956">
        <v>8740015.9699999988</v>
      </c>
      <c r="F159" s="725">
        <f t="shared" si="63"/>
        <v>0.45896672400024041</v>
      </c>
      <c r="G159" s="957">
        <f t="shared" si="64"/>
        <v>19042809.669999998</v>
      </c>
      <c r="H159" s="958">
        <f t="shared" si="65"/>
        <v>2.9744736624242876</v>
      </c>
      <c r="I159" s="958">
        <f t="shared" si="66"/>
        <v>3.0159681420084183</v>
      </c>
      <c r="J159" s="959">
        <f t="shared" si="67"/>
        <v>2.9935140966986751</v>
      </c>
      <c r="P159" s="937"/>
      <c r="Q159" s="938"/>
    </row>
    <row r="160" spans="1:17" s="92" customFormat="1" ht="19.149999999999999" customHeight="1">
      <c r="A160" s="485" t="s">
        <v>45</v>
      </c>
      <c r="B160" s="724" t="s">
        <v>45</v>
      </c>
      <c r="C160" s="956">
        <v>10192691.699999999</v>
      </c>
      <c r="D160" s="725">
        <f t="shared" si="62"/>
        <v>0.54101870659623041</v>
      </c>
      <c r="E160" s="956">
        <v>8647122.1099999994</v>
      </c>
      <c r="F160" s="725">
        <f t="shared" si="63"/>
        <v>0.45898129340376959</v>
      </c>
      <c r="G160" s="957">
        <f>C160+E160</f>
        <v>18839813.809999999</v>
      </c>
      <c r="H160" s="958">
        <f t="shared" si="65"/>
        <v>2.8374391203658007</v>
      </c>
      <c r="I160" s="958">
        <f t="shared" si="66"/>
        <v>2.9617401487642496</v>
      </c>
      <c r="J160" s="959">
        <f t="shared" si="67"/>
        <v>2.8944536832330954</v>
      </c>
      <c r="P160" s="937"/>
      <c r="Q160" s="938"/>
    </row>
    <row r="161" spans="1:21" s="92" customFormat="1" ht="19.149999999999999" customHeight="1">
      <c r="A161" s="485" t="s">
        <v>56</v>
      </c>
      <c r="B161" s="724" t="s">
        <v>56</v>
      </c>
      <c r="C161" s="956">
        <v>10164383.725</v>
      </c>
      <c r="D161" s="725">
        <f t="shared" si="62"/>
        <v>0.53886118252301451</v>
      </c>
      <c r="E161" s="956">
        <v>8698329.0749999993</v>
      </c>
      <c r="F161" s="725">
        <f t="shared" si="63"/>
        <v>0.46113881747698565</v>
      </c>
      <c r="G161" s="957">
        <f>C161+E161</f>
        <v>18862712.799999997</v>
      </c>
      <c r="H161" s="958">
        <f t="shared" si="65"/>
        <v>2.7794445370894039</v>
      </c>
      <c r="I161" s="958">
        <f t="shared" si="66"/>
        <v>2.9796171382290453</v>
      </c>
      <c r="J161" s="959">
        <f t="shared" si="67"/>
        <v>2.8716551202623748</v>
      </c>
      <c r="P161" s="937"/>
      <c r="Q161" s="938"/>
    </row>
    <row r="162" spans="1:21" s="92" customFormat="1" ht="19.149999999999999" customHeight="1">
      <c r="A162" s="485" t="s">
        <v>57</v>
      </c>
      <c r="B162" s="724" t="s">
        <v>57</v>
      </c>
      <c r="C162" s="956">
        <v>10193654.76</v>
      </c>
      <c r="D162" s="725">
        <f t="shared" si="62"/>
        <v>0.53670382182708221</v>
      </c>
      <c r="E162" s="956">
        <v>8799418.0399999991</v>
      </c>
      <c r="F162" s="725">
        <f t="shared" si="63"/>
        <v>0.46329617817291791</v>
      </c>
      <c r="G162" s="957">
        <f>C162+E162</f>
        <v>18993072.799999997</v>
      </c>
      <c r="H162" s="958">
        <f t="shared" si="65"/>
        <v>2.9947711353391924</v>
      </c>
      <c r="I162" s="958">
        <f t="shared" si="66"/>
        <v>3.1188921398351681</v>
      </c>
      <c r="J162" s="959">
        <f t="shared" si="67"/>
        <v>3.05223875274487</v>
      </c>
      <c r="P162" s="937"/>
      <c r="Q162" s="938"/>
    </row>
    <row r="163" spans="1:21" s="92" customFormat="1" ht="19.149999999999999" customHeight="1">
      <c r="A163" s="485" t="s">
        <v>58</v>
      </c>
      <c r="B163" s="724" t="s">
        <v>58</v>
      </c>
      <c r="C163" s="956">
        <v>10162371.85</v>
      </c>
      <c r="D163" s="725">
        <f t="shared" si="62"/>
        <v>0.53639678236243782</v>
      </c>
      <c r="E163" s="956">
        <v>8783252.3300000001</v>
      </c>
      <c r="F163" s="725">
        <f t="shared" si="63"/>
        <v>0.46360321763756218</v>
      </c>
      <c r="G163" s="957">
        <f>C163+E163</f>
        <v>18945624.18</v>
      </c>
      <c r="H163" s="958">
        <f t="shared" si="65"/>
        <v>2.6924391870043678</v>
      </c>
      <c r="I163" s="958">
        <f t="shared" si="66"/>
        <v>3.0677232230077465</v>
      </c>
      <c r="J163" s="959">
        <f t="shared" si="67"/>
        <v>2.8660816937818225</v>
      </c>
      <c r="P163" s="937"/>
      <c r="Q163" s="938"/>
    </row>
    <row r="164" spans="1:21" s="2" customFormat="1" ht="19.149999999999999" customHeight="1">
      <c r="A164" s="485" t="s">
        <v>59</v>
      </c>
      <c r="B164" s="967" t="s">
        <v>59</v>
      </c>
      <c r="C164" s="956">
        <v>10197695.435000001</v>
      </c>
      <c r="D164" s="725">
        <f>C164/$G164</f>
        <v>0.53603905081951031</v>
      </c>
      <c r="E164" s="956">
        <v>8826469.7250000015</v>
      </c>
      <c r="F164" s="725">
        <f>E164/$G164</f>
        <v>0.46396094918048952</v>
      </c>
      <c r="G164" s="957">
        <f>C164+E164</f>
        <v>19024165.160000004</v>
      </c>
      <c r="H164" s="958">
        <f t="shared" si="65"/>
        <v>2.9427740801139208</v>
      </c>
      <c r="I164" s="958">
        <f t="shared" si="66"/>
        <v>3.1850297555339893</v>
      </c>
      <c r="J164" s="959">
        <f t="shared" si="67"/>
        <v>3.0550296469801879</v>
      </c>
      <c r="P164" s="937"/>
      <c r="Q164" s="938"/>
      <c r="R164" s="960"/>
      <c r="T164" s="961"/>
    </row>
    <row r="165" spans="1:21" s="117" customFormat="1" ht="19.149999999999999" customHeight="1">
      <c r="A165" s="730">
        <v>2019</v>
      </c>
      <c r="B165" s="487">
        <v>2019</v>
      </c>
      <c r="C165" s="942"/>
      <c r="D165" s="488"/>
      <c r="E165" s="942"/>
      <c r="F165" s="488"/>
      <c r="G165" s="943"/>
      <c r="H165" s="944"/>
      <c r="I165" s="944"/>
      <c r="J165" s="945"/>
      <c r="P165" s="940"/>
      <c r="Q165" s="938"/>
    </row>
    <row r="166" spans="1:21" s="5" customFormat="1" ht="19.149999999999999" customHeight="1">
      <c r="A166" s="485" t="s">
        <v>9</v>
      </c>
      <c r="B166" s="970" t="s">
        <v>9</v>
      </c>
      <c r="C166" s="971">
        <v>10101751</v>
      </c>
      <c r="D166" s="972">
        <f>C166/$G166</f>
        <v>0.53677614188184608</v>
      </c>
      <c r="E166" s="971">
        <v>8717548.5399999991</v>
      </c>
      <c r="F166" s="972">
        <f>E166/$G166</f>
        <v>0.46322385811815392</v>
      </c>
      <c r="G166" s="973">
        <f t="shared" ref="G166:G177" si="68">C166+E166</f>
        <v>18819299.539999999</v>
      </c>
      <c r="H166" s="974">
        <f>C166/C153*100-100</f>
        <v>2.8513023870493868</v>
      </c>
      <c r="I166" s="974">
        <f>E166/E153*100-100</f>
        <v>3.0403346836395997</v>
      </c>
      <c r="J166" s="975">
        <f>G166/G153*100-100</f>
        <v>2.9387803553318861</v>
      </c>
      <c r="P166" s="937"/>
      <c r="Q166" s="938"/>
      <c r="R166" s="962"/>
      <c r="S166" s="962"/>
      <c r="T166" s="962"/>
    </row>
    <row r="167" spans="1:21" s="5" customFormat="1" ht="19.149999999999999" customHeight="1">
      <c r="A167" s="485" t="s">
        <v>10</v>
      </c>
      <c r="B167" s="970" t="s">
        <v>10</v>
      </c>
      <c r="C167" s="971">
        <v>10138164.824999999</v>
      </c>
      <c r="D167" s="972">
        <f>C167/$G167</f>
        <v>0.53673822205807975</v>
      </c>
      <c r="E167" s="971">
        <v>8750307.0749999993</v>
      </c>
      <c r="F167" s="972">
        <f>E167/$G167</f>
        <v>0.46326177794192025</v>
      </c>
      <c r="G167" s="973">
        <f t="shared" si="68"/>
        <v>18888471.899999999</v>
      </c>
      <c r="H167" s="974">
        <f>C167/C154*100-100</f>
        <v>2.7796425589367004</v>
      </c>
      <c r="I167" s="974">
        <f>E167/E154*100-100</f>
        <v>2.9504477587285436</v>
      </c>
      <c r="J167" s="975">
        <f>G167/G154*100-100</f>
        <v>2.8586995619825188</v>
      </c>
      <c r="K167" s="17"/>
      <c r="L167" s="115"/>
      <c r="P167" s="937"/>
      <c r="Q167" s="938"/>
      <c r="R167" s="962"/>
      <c r="S167" s="962"/>
      <c r="T167" s="962"/>
      <c r="U167" s="962"/>
    </row>
    <row r="168" spans="1:21" s="5" customFormat="1" ht="19.149999999999999" customHeight="1">
      <c r="A168" s="485" t="s">
        <v>40</v>
      </c>
      <c r="B168" s="477" t="s">
        <v>40</v>
      </c>
      <c r="C168" s="992">
        <v>10208558</v>
      </c>
      <c r="D168" s="993">
        <f>C168/$G168</f>
        <v>0.53606309143126174</v>
      </c>
      <c r="E168" s="992">
        <v>8835017.5850000009</v>
      </c>
      <c r="F168" s="993">
        <f>E168/$G168</f>
        <v>0.4639369085687382</v>
      </c>
      <c r="G168" s="934">
        <f t="shared" si="68"/>
        <v>19043575.585000001</v>
      </c>
      <c r="H168" s="950">
        <f>C168/C155*100-100</f>
        <v>2.9098417805076764</v>
      </c>
      <c r="I168" s="950">
        <f>E168/E155*100-100</f>
        <v>2.9460389776989331</v>
      </c>
      <c r="J168" s="951">
        <f>G168/G155*100-100</f>
        <v>2.9266318304535446</v>
      </c>
      <c r="K168" s="17"/>
      <c r="L168" s="115"/>
      <c r="P168" s="937"/>
      <c r="Q168" s="938"/>
      <c r="R168" s="962"/>
      <c r="S168" s="962"/>
      <c r="T168" s="962"/>
    </row>
    <row r="169" spans="1:21" s="5" customFormat="1" ht="19.149999999999999" customHeight="1">
      <c r="A169" s="485" t="s">
        <v>41</v>
      </c>
      <c r="B169" s="724" t="s">
        <v>41</v>
      </c>
      <c r="C169" s="956">
        <v>10291029</v>
      </c>
      <c r="D169" s="725">
        <f>C169/$G169</f>
        <v>0.53514483118299738</v>
      </c>
      <c r="E169" s="956">
        <v>8939333.3250000011</v>
      </c>
      <c r="F169" s="725">
        <f>E169/$G169</f>
        <v>0.46485516881700251</v>
      </c>
      <c r="G169" s="957">
        <f t="shared" si="68"/>
        <v>19230362.325000003</v>
      </c>
      <c r="H169" s="958">
        <f>C169/C156*100-100</f>
        <v>2.771354474707735</v>
      </c>
      <c r="I169" s="958">
        <f>E169/E156*100-100</f>
        <v>3.1666844677861121</v>
      </c>
      <c r="J169" s="959">
        <f>G169/G156*100-100</f>
        <v>2.9547481424306028</v>
      </c>
      <c r="K169" s="17"/>
      <c r="L169" s="115"/>
      <c r="P169" s="937"/>
      <c r="Q169" s="938"/>
      <c r="R169" s="962"/>
      <c r="S169" s="962"/>
      <c r="T169" s="962"/>
      <c r="U169" s="962"/>
    </row>
    <row r="170" spans="1:21" s="5" customFormat="1" ht="19.149999999999999" customHeight="1">
      <c r="A170" s="485" t="s">
        <v>42</v>
      </c>
      <c r="B170" s="724" t="s">
        <v>42</v>
      </c>
      <c r="C170" s="956">
        <v>10398364</v>
      </c>
      <c r="D170" s="725">
        <f>C170/$G170</f>
        <v>0.53483714109208635</v>
      </c>
      <c r="E170" s="956">
        <v>9043748.75</v>
      </c>
      <c r="F170" s="725">
        <f>E170/$G170</f>
        <v>0.4651628589079137</v>
      </c>
      <c r="G170" s="957">
        <f t="shared" si="68"/>
        <v>19442112.75</v>
      </c>
      <c r="H170" s="958">
        <f>C170/C157*100-100</f>
        <v>2.5215342550462196</v>
      </c>
      <c r="I170" s="958">
        <f>E170/E157*100-100</f>
        <v>3.0855329584154561</v>
      </c>
      <c r="J170" s="959">
        <f>G170/G157*100-100</f>
        <v>2.7831158570039918</v>
      </c>
      <c r="P170" s="937"/>
      <c r="Q170" s="938"/>
      <c r="T170" s="962"/>
    </row>
    <row r="171" spans="1:21" s="5" customFormat="1" ht="19.149999999999999" customHeight="1">
      <c r="A171" s="485" t="s">
        <v>43</v>
      </c>
      <c r="B171" s="724" t="s">
        <v>43</v>
      </c>
      <c r="C171" s="956">
        <v>10466860.875</v>
      </c>
      <c r="D171" s="725">
        <f t="shared" ref="D171:D176" si="69">C171/$G171</f>
        <v>0.53627540010201613</v>
      </c>
      <c r="E171" s="956">
        <v>9050836.3249999993</v>
      </c>
      <c r="F171" s="725">
        <f t="shared" ref="F171:F176" si="70">E171/$G171</f>
        <v>0.46372459989798387</v>
      </c>
      <c r="G171" s="957">
        <f t="shared" si="68"/>
        <v>19517697.199999999</v>
      </c>
      <c r="H171" s="958">
        <f t="shared" ref="H171:H177" si="71">C171/C158*100-100</f>
        <v>2.3367539270002311</v>
      </c>
      <c r="I171" s="958">
        <f t="shared" ref="I171:I177" si="72">E171/E158*100-100</f>
        <v>3.0949206995937431</v>
      </c>
      <c r="J171" s="959">
        <f t="shared" ref="J171:J177" si="73">G171/G158*100-100</f>
        <v>2.6869432005393463</v>
      </c>
      <c r="P171" s="937"/>
      <c r="Q171" s="938"/>
      <c r="R171" s="962"/>
      <c r="S171" s="962"/>
      <c r="T171" s="962"/>
    </row>
    <row r="172" spans="1:21" s="5" customFormat="1" ht="19.149999999999999" customHeight="1">
      <c r="A172" s="485" t="s">
        <v>44</v>
      </c>
      <c r="B172" s="724" t="s">
        <v>44</v>
      </c>
      <c r="C172" s="956">
        <v>10526287.074999999</v>
      </c>
      <c r="D172" s="725">
        <f t="shared" si="69"/>
        <v>0.53889179950442878</v>
      </c>
      <c r="E172" s="956">
        <v>9006923.6449999996</v>
      </c>
      <c r="F172" s="725">
        <f t="shared" si="70"/>
        <v>0.46110820049557116</v>
      </c>
      <c r="G172" s="957">
        <f t="shared" si="68"/>
        <v>19533210.719999999</v>
      </c>
      <c r="H172" s="958">
        <f t="shared" si="71"/>
        <v>2.16925021996704</v>
      </c>
      <c r="I172" s="958">
        <f t="shared" si="72"/>
        <v>3.053857978248061</v>
      </c>
      <c r="J172" s="959">
        <f t="shared" si="73"/>
        <v>2.5752557448104767</v>
      </c>
      <c r="P172" s="92"/>
      <c r="Q172" s="938"/>
    </row>
    <row r="173" spans="1:21" s="92" customFormat="1" ht="19.149999999999999" customHeight="1">
      <c r="A173" s="485" t="s">
        <v>45</v>
      </c>
      <c r="B173" s="724" t="s">
        <v>45</v>
      </c>
      <c r="C173" s="956">
        <v>10406494.465</v>
      </c>
      <c r="D173" s="725">
        <f t="shared" si="69"/>
        <v>0.53863209898669584</v>
      </c>
      <c r="E173" s="956">
        <v>8913732.6150000002</v>
      </c>
      <c r="F173" s="725">
        <f t="shared" si="70"/>
        <v>0.46136790101330427</v>
      </c>
      <c r="G173" s="957">
        <f t="shared" si="68"/>
        <v>19320227.079999998</v>
      </c>
      <c r="H173" s="958">
        <f t="shared" si="71"/>
        <v>2.0976084756885172</v>
      </c>
      <c r="I173" s="958">
        <f t="shared" si="72"/>
        <v>3.0832281724306796</v>
      </c>
      <c r="J173" s="959">
        <f t="shared" si="73"/>
        <v>2.5499894789034556</v>
      </c>
      <c r="Q173" s="938"/>
    </row>
    <row r="174" spans="1:21" s="92" customFormat="1" ht="19.149999999999999" customHeight="1">
      <c r="A174" s="485" t="s">
        <v>56</v>
      </c>
      <c r="B174" s="724" t="s">
        <v>56</v>
      </c>
      <c r="C174" s="956">
        <v>10371416.33</v>
      </c>
      <c r="D174" s="725">
        <f t="shared" si="69"/>
        <v>0.53672690647950794</v>
      </c>
      <c r="E174" s="956">
        <v>8952035.1400000006</v>
      </c>
      <c r="F174" s="725">
        <f t="shared" si="70"/>
        <v>0.46327309352049212</v>
      </c>
      <c r="G174" s="957">
        <f t="shared" si="68"/>
        <v>19323451.469999999</v>
      </c>
      <c r="H174" s="958">
        <f t="shared" si="71"/>
        <v>2.0368436552704168</v>
      </c>
      <c r="I174" s="958">
        <f t="shared" si="72"/>
        <v>2.9167218532715822</v>
      </c>
      <c r="J174" s="959">
        <f t="shared" si="73"/>
        <v>2.4425896470204407</v>
      </c>
      <c r="Q174" s="938"/>
    </row>
    <row r="175" spans="1:21" s="92" customFormat="1" ht="19.149999999999999" customHeight="1">
      <c r="A175" s="485" t="s">
        <v>57</v>
      </c>
      <c r="B175" s="724" t="s">
        <v>57</v>
      </c>
      <c r="C175" s="956">
        <v>10380008.66</v>
      </c>
      <c r="D175" s="725">
        <f t="shared" si="69"/>
        <v>0.53422607294113</v>
      </c>
      <c r="E175" s="956">
        <v>9049983.9700000007</v>
      </c>
      <c r="F175" s="725">
        <f t="shared" si="70"/>
        <v>0.46577392705886989</v>
      </c>
      <c r="G175" s="957">
        <f t="shared" si="68"/>
        <v>19429992.630000003</v>
      </c>
      <c r="H175" s="958">
        <f t="shared" si="71"/>
        <v>1.8281362709207514</v>
      </c>
      <c r="I175" s="958">
        <f t="shared" si="72"/>
        <v>2.8475284258685036</v>
      </c>
      <c r="J175" s="959">
        <f t="shared" si="73"/>
        <v>2.3004167603675114</v>
      </c>
      <c r="Q175" s="938"/>
    </row>
    <row r="176" spans="1:21" s="92" customFormat="1" ht="19.149999999999999" customHeight="1">
      <c r="A176" s="485" t="s">
        <v>58</v>
      </c>
      <c r="B176" s="724" t="s">
        <v>58</v>
      </c>
      <c r="C176" s="956">
        <v>10347567.475</v>
      </c>
      <c r="D176" s="725">
        <f t="shared" si="69"/>
        <v>0.53401622463085641</v>
      </c>
      <c r="E176" s="956">
        <v>9029310.9749999996</v>
      </c>
      <c r="F176" s="725">
        <f t="shared" si="70"/>
        <v>0.46598377536914365</v>
      </c>
      <c r="G176" s="957">
        <f t="shared" si="68"/>
        <v>19376878.449999999</v>
      </c>
      <c r="H176" s="958">
        <f t="shared" si="71"/>
        <v>1.8223661536258362</v>
      </c>
      <c r="I176" s="958">
        <f t="shared" si="72"/>
        <v>2.8014525343825483</v>
      </c>
      <c r="J176" s="959">
        <f t="shared" si="73"/>
        <v>2.2762737500897572</v>
      </c>
      <c r="P176" s="177"/>
      <c r="Q176" s="938"/>
    </row>
    <row r="177" spans="1:21" s="2" customFormat="1" ht="19.149999999999999" customHeight="1">
      <c r="A177" s="485" t="s">
        <v>59</v>
      </c>
      <c r="B177" s="967" t="s">
        <v>59</v>
      </c>
      <c r="C177" s="956">
        <v>10348493.08</v>
      </c>
      <c r="D177" s="725">
        <f>C177/$G177</f>
        <v>0.53319282348699881</v>
      </c>
      <c r="E177" s="956">
        <v>9060044.7400000002</v>
      </c>
      <c r="F177" s="725">
        <f>E177/$G177</f>
        <v>0.46680717651300124</v>
      </c>
      <c r="G177" s="957">
        <f t="shared" si="68"/>
        <v>19408537.82</v>
      </c>
      <c r="H177" s="958">
        <f t="shared" si="71"/>
        <v>1.4787423880344477</v>
      </c>
      <c r="I177" s="958">
        <f t="shared" si="72"/>
        <v>2.6463016616759489</v>
      </c>
      <c r="J177" s="959">
        <f t="shared" si="73"/>
        <v>2.020444296857633</v>
      </c>
      <c r="P177" s="963"/>
      <c r="Q177" s="938"/>
      <c r="R177" s="960"/>
      <c r="T177" s="961"/>
    </row>
    <row r="178" spans="1:21" s="117" customFormat="1" ht="19.149999999999999" customHeight="1">
      <c r="A178" s="730">
        <v>2019</v>
      </c>
      <c r="B178" s="487">
        <v>2020</v>
      </c>
      <c r="C178" s="942"/>
      <c r="D178" s="488"/>
      <c r="E178" s="942"/>
      <c r="F178" s="488"/>
      <c r="G178" s="943"/>
      <c r="H178" s="944"/>
      <c r="I178" s="944"/>
      <c r="J178" s="945"/>
      <c r="P178" s="940"/>
      <c r="Q178" s="938"/>
    </row>
    <row r="179" spans="1:21" s="5" customFormat="1" ht="19.149999999999999" customHeight="1">
      <c r="A179" s="485" t="s">
        <v>9</v>
      </c>
      <c r="B179" s="485" t="s">
        <v>9</v>
      </c>
      <c r="C179" s="971">
        <v>10226275.16</v>
      </c>
      <c r="D179" s="972">
        <f>C179/$G179</f>
        <v>0.53360528806165186</v>
      </c>
      <c r="E179" s="971">
        <v>8938218.5</v>
      </c>
      <c r="F179" s="972">
        <f>E179/$G179</f>
        <v>0.46639471193834819</v>
      </c>
      <c r="G179" s="973">
        <f>C179+E179</f>
        <v>19164493.66</v>
      </c>
      <c r="H179" s="974">
        <f>C179/C166*100-100</f>
        <v>1.2326987667781566</v>
      </c>
      <c r="I179" s="974">
        <f>E179/E166*100-100</f>
        <v>2.5313304421244993</v>
      </c>
      <c r="J179" s="975">
        <f>G179/G166*100-100</f>
        <v>1.8342559417065445</v>
      </c>
      <c r="P179" s="937"/>
      <c r="Q179" s="938"/>
      <c r="R179" s="962"/>
      <c r="S179" s="962"/>
      <c r="T179" s="962"/>
    </row>
    <row r="180" spans="1:21" s="5" customFormat="1" ht="19.149999999999999" customHeight="1">
      <c r="A180" s="485" t="s">
        <v>10</v>
      </c>
      <c r="B180" s="970" t="s">
        <v>10</v>
      </c>
      <c r="C180" s="971">
        <v>10271464.699999999</v>
      </c>
      <c r="D180" s="972">
        <f>C180/$G180</f>
        <v>0.53357623572575741</v>
      </c>
      <c r="E180" s="971">
        <v>8978764.25</v>
      </c>
      <c r="F180" s="972">
        <f>E180/$G180</f>
        <v>0.46642376427424259</v>
      </c>
      <c r="G180" s="973">
        <f>C180+E180</f>
        <v>19250228.949999999</v>
      </c>
      <c r="H180" s="974">
        <f>C180/C167*100-100</f>
        <v>1.3148323912755018</v>
      </c>
      <c r="I180" s="974">
        <f>E180/E167*100-100</f>
        <v>2.610847517028418</v>
      </c>
      <c r="J180" s="975">
        <f>G180/G167*100-100</f>
        <v>1.9152266626714294</v>
      </c>
      <c r="K180" s="17"/>
      <c r="L180" s="115"/>
      <c r="P180" s="937"/>
      <c r="Q180" s="938"/>
      <c r="R180" s="962"/>
      <c r="S180" s="962"/>
      <c r="T180" s="962"/>
      <c r="U180" s="962"/>
    </row>
    <row r="181" spans="1:21" s="5" customFormat="1" ht="19.149999999999999" customHeight="1">
      <c r="A181" s="485" t="s">
        <v>40</v>
      </c>
      <c r="B181" s="477" t="s">
        <v>40</v>
      </c>
      <c r="C181" s="992">
        <v>10122615.909090912</v>
      </c>
      <c r="D181" s="993">
        <f>C181/$G181</f>
        <v>0.53257978355934743</v>
      </c>
      <c r="E181" s="992">
        <v>8884143.6818181742</v>
      </c>
      <c r="F181" s="993">
        <f>E181/$G181</f>
        <v>0.46742021644065257</v>
      </c>
      <c r="G181" s="934">
        <f t="shared" ref="G181" si="74">C181+E181</f>
        <v>19006759.590909086</v>
      </c>
      <c r="H181" s="950">
        <f>C181/C168*100-100</f>
        <v>-0.84186317900224594</v>
      </c>
      <c r="I181" s="950">
        <f>E181/E168*100-100</f>
        <v>0.55603847242566928</v>
      </c>
      <c r="J181" s="951">
        <f>G181/G168*100-100</f>
        <v>-0.19332500835564304</v>
      </c>
      <c r="K181" s="17"/>
      <c r="L181" s="115"/>
      <c r="P181" s="937"/>
      <c r="Q181" s="938"/>
      <c r="R181" s="962"/>
      <c r="S181" s="962"/>
      <c r="T181" s="962"/>
    </row>
    <row r="182" spans="1:21" s="5" customFormat="1" ht="19.149999999999999" customHeight="1">
      <c r="A182" s="485" t="s">
        <v>41</v>
      </c>
      <c r="B182" s="485" t="s">
        <v>41</v>
      </c>
      <c r="C182" s="956"/>
      <c r="D182" s="725"/>
      <c r="E182" s="956"/>
      <c r="F182" s="725"/>
      <c r="G182" s="957"/>
      <c r="H182" s="958"/>
      <c r="I182" s="958"/>
      <c r="J182" s="959"/>
      <c r="K182" s="17"/>
      <c r="L182" s="115"/>
      <c r="P182" s="937"/>
      <c r="Q182" s="938"/>
      <c r="R182" s="962"/>
      <c r="S182" s="962"/>
      <c r="T182" s="962"/>
      <c r="U182" s="962"/>
    </row>
    <row r="183" spans="1:21" s="5" customFormat="1" ht="19.149999999999999" customHeight="1">
      <c r="A183" s="485" t="s">
        <v>42</v>
      </c>
      <c r="B183" s="485" t="s">
        <v>42</v>
      </c>
      <c r="C183" s="956"/>
      <c r="D183" s="725"/>
      <c r="E183" s="956"/>
      <c r="F183" s="725"/>
      <c r="G183" s="957"/>
      <c r="H183" s="958"/>
      <c r="I183" s="958"/>
      <c r="J183" s="959"/>
      <c r="P183" s="937"/>
      <c r="Q183" s="938"/>
      <c r="T183" s="962"/>
    </row>
    <row r="184" spans="1:21" s="5" customFormat="1" ht="19.149999999999999" customHeight="1">
      <c r="A184" s="485" t="s">
        <v>43</v>
      </c>
      <c r="B184" s="485" t="s">
        <v>43</v>
      </c>
      <c r="C184" s="956"/>
      <c r="D184" s="725"/>
      <c r="E184" s="956"/>
      <c r="F184" s="725"/>
      <c r="G184" s="957"/>
      <c r="H184" s="958"/>
      <c r="I184" s="958"/>
      <c r="J184" s="959"/>
      <c r="P184" s="937"/>
      <c r="Q184" s="938"/>
      <c r="R184" s="962"/>
      <c r="S184" s="962"/>
      <c r="T184" s="962"/>
    </row>
    <row r="185" spans="1:21" s="5" customFormat="1" ht="19.149999999999999" customHeight="1">
      <c r="A185" s="485" t="s">
        <v>44</v>
      </c>
      <c r="B185" s="485" t="s">
        <v>44</v>
      </c>
      <c r="C185" s="956"/>
      <c r="D185" s="725"/>
      <c r="E185" s="956"/>
      <c r="F185" s="725"/>
      <c r="G185" s="957"/>
      <c r="H185" s="958"/>
      <c r="I185" s="958"/>
      <c r="J185" s="959"/>
      <c r="P185" s="92"/>
      <c r="Q185" s="938"/>
    </row>
    <row r="186" spans="1:21" s="92" customFormat="1" ht="19.149999999999999" customHeight="1">
      <c r="A186" s="485" t="s">
        <v>45</v>
      </c>
      <c r="B186" s="485" t="s">
        <v>45</v>
      </c>
      <c r="C186" s="956"/>
      <c r="D186" s="725"/>
      <c r="E186" s="956"/>
      <c r="F186" s="725"/>
      <c r="G186" s="957"/>
      <c r="H186" s="958"/>
      <c r="I186" s="958"/>
      <c r="J186" s="959"/>
      <c r="Q186" s="938"/>
    </row>
    <row r="187" spans="1:21" s="92" customFormat="1" ht="19.149999999999999" customHeight="1">
      <c r="A187" s="485" t="s">
        <v>56</v>
      </c>
      <c r="B187" s="485" t="s">
        <v>56</v>
      </c>
      <c r="C187" s="956"/>
      <c r="D187" s="725"/>
      <c r="E187" s="956"/>
      <c r="F187" s="725"/>
      <c r="G187" s="957"/>
      <c r="H187" s="958"/>
      <c r="I187" s="958"/>
      <c r="J187" s="959"/>
      <c r="Q187" s="938"/>
    </row>
    <row r="188" spans="1:21" s="92" customFormat="1" ht="19.149999999999999" customHeight="1">
      <c r="A188" s="485" t="s">
        <v>57</v>
      </c>
      <c r="B188" s="485" t="s">
        <v>57</v>
      </c>
      <c r="C188" s="956"/>
      <c r="D188" s="725"/>
      <c r="E188" s="956"/>
      <c r="F188" s="725"/>
      <c r="G188" s="957"/>
      <c r="H188" s="958"/>
      <c r="I188" s="958"/>
      <c r="J188" s="959"/>
      <c r="Q188" s="938"/>
    </row>
    <row r="189" spans="1:21" s="92" customFormat="1" ht="19.149999999999999" customHeight="1">
      <c r="A189" s="485" t="s">
        <v>58</v>
      </c>
      <c r="B189" s="485" t="s">
        <v>58</v>
      </c>
      <c r="C189" s="956"/>
      <c r="D189" s="725"/>
      <c r="E189" s="956"/>
      <c r="F189" s="725"/>
      <c r="G189" s="957"/>
      <c r="H189" s="958"/>
      <c r="I189" s="958"/>
      <c r="J189" s="959"/>
      <c r="P189" s="177"/>
      <c r="Q189" s="938"/>
    </row>
    <row r="190" spans="1:21" s="2" customFormat="1" ht="19.149999999999999" customHeight="1">
      <c r="A190" s="485" t="s">
        <v>59</v>
      </c>
      <c r="B190" s="485" t="s">
        <v>59</v>
      </c>
      <c r="C190" s="956"/>
      <c r="D190" s="725"/>
      <c r="E190" s="956"/>
      <c r="F190" s="725"/>
      <c r="G190" s="957"/>
      <c r="H190" s="958"/>
      <c r="I190" s="958"/>
      <c r="J190" s="959"/>
      <c r="P190" s="963"/>
      <c r="Q190" s="938"/>
      <c r="R190" s="960"/>
      <c r="T190" s="961"/>
    </row>
    <row r="224" spans="2:16">
      <c r="B224" s="1132"/>
      <c r="C224" s="1132"/>
      <c r="D224" s="1132"/>
      <c r="E224" s="1132"/>
      <c r="F224" s="1132"/>
      <c r="G224" s="1133"/>
      <c r="H224" s="1132"/>
      <c r="I224" s="1132"/>
      <c r="J224" s="1132"/>
      <c r="K224" s="1134"/>
      <c r="L224" s="1134"/>
      <c r="M224" s="1134"/>
      <c r="N224" s="1134"/>
      <c r="O224" s="1134"/>
      <c r="P224" s="1135"/>
    </row>
    <row r="225" spans="2:16">
      <c r="B225" s="1132"/>
      <c r="C225" s="1132"/>
      <c r="D225" s="1132"/>
      <c r="E225" s="1132"/>
      <c r="F225" s="1132"/>
      <c r="G225" s="1133"/>
      <c r="H225" s="1132"/>
      <c r="I225" s="1132"/>
      <c r="J225" s="1132"/>
      <c r="K225" s="1134"/>
      <c r="L225" s="1134"/>
      <c r="M225" s="1134"/>
      <c r="N225" s="1134"/>
      <c r="O225" s="1134"/>
      <c r="P225" s="1135"/>
    </row>
    <row r="226" spans="2:16">
      <c r="B226" s="1132"/>
      <c r="C226" s="1132"/>
      <c r="D226" s="1132"/>
      <c r="E226" s="1132"/>
      <c r="F226" s="1132"/>
      <c r="G226" s="1133"/>
      <c r="H226" s="1132"/>
      <c r="I226" s="1132"/>
      <c r="J226" s="1132"/>
      <c r="K226" s="1134"/>
      <c r="L226" s="1134"/>
      <c r="M226" s="1134"/>
      <c r="N226" s="1134"/>
      <c r="O226" s="1134"/>
      <c r="P226" s="1135"/>
    </row>
    <row r="227" spans="2:16">
      <c r="B227" s="1132"/>
      <c r="C227" s="1132"/>
      <c r="D227" s="1132"/>
      <c r="E227" s="1132"/>
      <c r="F227" s="1132"/>
      <c r="G227" s="1133"/>
      <c r="H227" s="1132"/>
      <c r="I227" s="1132"/>
      <c r="J227" s="1132"/>
      <c r="K227" s="1134"/>
      <c r="L227" s="1134"/>
      <c r="M227" s="1134"/>
      <c r="N227" s="1134"/>
      <c r="O227" s="1134"/>
      <c r="P227" s="1135"/>
    </row>
    <row r="228" spans="2:16">
      <c r="B228" s="1132"/>
      <c r="C228" s="1132"/>
      <c r="D228" s="1132"/>
      <c r="E228" s="1132"/>
      <c r="F228" s="1132"/>
      <c r="G228" s="1133"/>
      <c r="H228" s="1132"/>
      <c r="I228" s="1132"/>
      <c r="J228" s="1132"/>
      <c r="K228" s="1134"/>
      <c r="L228" s="1134"/>
      <c r="M228" s="1134"/>
      <c r="N228" s="1134"/>
      <c r="O228" s="1134"/>
      <c r="P228" s="1135"/>
    </row>
    <row r="229" spans="2:16">
      <c r="B229" s="1132"/>
      <c r="C229" s="1132"/>
      <c r="D229" s="1132"/>
      <c r="E229" s="1132"/>
      <c r="F229" s="1132"/>
      <c r="G229" s="1133"/>
      <c r="H229" s="1132"/>
      <c r="I229" s="1132"/>
      <c r="J229" s="1132"/>
      <c r="K229" s="1134"/>
      <c r="L229" s="1134"/>
      <c r="M229" s="1134"/>
      <c r="N229" s="1134"/>
      <c r="O229" s="1134"/>
      <c r="P229" s="1135"/>
    </row>
    <row r="230" spans="2:16" ht="14.25">
      <c r="B230" s="1132"/>
      <c r="C230" s="1132"/>
      <c r="D230" s="1136" t="s">
        <v>80</v>
      </c>
      <c r="E230" s="1136" t="s">
        <v>81</v>
      </c>
      <c r="F230" s="1132"/>
      <c r="G230" s="1133"/>
      <c r="H230" s="1132"/>
      <c r="I230" s="1132"/>
      <c r="J230" s="1132"/>
      <c r="K230" s="1134"/>
      <c r="L230" s="1134"/>
      <c r="M230" s="1134"/>
      <c r="N230" s="1134"/>
      <c r="O230" s="1134"/>
      <c r="P230" s="1135"/>
    </row>
    <row r="231" spans="2:16" ht="14.25">
      <c r="B231" s="1132"/>
      <c r="C231" s="1137">
        <v>39753</v>
      </c>
      <c r="D231" s="1138">
        <f>H33</f>
        <v>-5.8568277733092202</v>
      </c>
      <c r="E231" s="1138">
        <f>I33</f>
        <v>-0.15016472578631124</v>
      </c>
      <c r="F231" s="1132"/>
      <c r="G231" s="1133"/>
      <c r="H231" s="1132"/>
      <c r="I231" s="1132"/>
      <c r="J231" s="1132"/>
      <c r="K231" s="1134"/>
      <c r="L231" s="1134"/>
      <c r="M231" s="1134"/>
      <c r="N231" s="1134"/>
      <c r="O231" s="1134"/>
      <c r="P231" s="1135"/>
    </row>
    <row r="232" spans="2:16" ht="14.25">
      <c r="B232" s="1132"/>
      <c r="C232" s="1137">
        <v>39783</v>
      </c>
      <c r="D232" s="1138">
        <f>H34</f>
        <v>-6.816229212609116</v>
      </c>
      <c r="E232" s="1138">
        <f>I34</f>
        <v>-0.95375445109317525</v>
      </c>
      <c r="F232" s="1132"/>
      <c r="G232" s="1133"/>
      <c r="H232" s="1132"/>
      <c r="I232" s="1132"/>
      <c r="J232" s="1132"/>
      <c r="K232" s="1134"/>
      <c r="L232" s="1134"/>
      <c r="M232" s="1134"/>
      <c r="N232" s="1134"/>
      <c r="O232" s="1134"/>
      <c r="P232" s="1135"/>
    </row>
    <row r="233" spans="2:16" ht="14.25">
      <c r="B233" s="1132"/>
      <c r="C233" s="1137">
        <v>39814</v>
      </c>
      <c r="D233" s="1138">
        <f t="shared" ref="D233:D244" si="75">H36</f>
        <v>-7.732827445031262</v>
      </c>
      <c r="E233" s="1138">
        <f t="shared" ref="E233:E244" si="76">I36</f>
        <v>-1.5197684946992069</v>
      </c>
      <c r="F233" s="1132"/>
      <c r="G233" s="1133"/>
      <c r="H233" s="1132"/>
      <c r="I233" s="1132"/>
      <c r="J233" s="1132"/>
      <c r="K233" s="1134"/>
      <c r="L233" s="1134"/>
      <c r="M233" s="1134"/>
      <c r="N233" s="1134"/>
      <c r="O233" s="1134"/>
      <c r="P233" s="1135"/>
    </row>
    <row r="234" spans="2:16" ht="14.25">
      <c r="B234" s="1132"/>
      <c r="C234" s="1137">
        <v>39845</v>
      </c>
      <c r="D234" s="1138">
        <f t="shared" si="75"/>
        <v>-8.5526969101641441</v>
      </c>
      <c r="E234" s="1138">
        <f t="shared" si="76"/>
        <v>-2.2232385884889254</v>
      </c>
      <c r="F234" s="1132"/>
      <c r="G234" s="1133"/>
      <c r="H234" s="1132"/>
      <c r="I234" s="1132"/>
      <c r="J234" s="1132"/>
      <c r="K234" s="1134"/>
      <c r="L234" s="1134"/>
      <c r="M234" s="1134"/>
      <c r="N234" s="1134"/>
      <c r="O234" s="1134"/>
      <c r="P234" s="1135"/>
    </row>
    <row r="235" spans="2:16" ht="14.25">
      <c r="B235" s="1132"/>
      <c r="C235" s="1137">
        <v>39873</v>
      </c>
      <c r="D235" s="1138">
        <f t="shared" si="75"/>
        <v>-9.1072775312522793</v>
      </c>
      <c r="E235" s="1138">
        <f t="shared" si="76"/>
        <v>-2.9569570682742068</v>
      </c>
      <c r="F235" s="1132"/>
      <c r="G235" s="1133"/>
      <c r="H235" s="1132"/>
      <c r="I235" s="1132"/>
      <c r="J235" s="1132"/>
      <c r="K235" s="1134"/>
      <c r="L235" s="1134"/>
      <c r="M235" s="1134"/>
      <c r="N235" s="1134"/>
      <c r="O235" s="1134"/>
      <c r="P235" s="1135"/>
    </row>
    <row r="236" spans="2:16" ht="14.25">
      <c r="B236" s="1132"/>
      <c r="C236" s="1137">
        <v>39904</v>
      </c>
      <c r="D236" s="1138">
        <f t="shared" si="75"/>
        <v>-9.4785233911912457</v>
      </c>
      <c r="E236" s="1138">
        <f t="shared" si="76"/>
        <v>-3.2405449490265852</v>
      </c>
      <c r="F236" s="1132"/>
      <c r="G236" s="1133"/>
      <c r="H236" s="1132"/>
      <c r="I236" s="1132"/>
      <c r="J236" s="1132"/>
      <c r="K236" s="1134"/>
      <c r="L236" s="1134"/>
      <c r="M236" s="1134"/>
      <c r="N236" s="1134"/>
      <c r="O236" s="1134"/>
      <c r="P236" s="1135"/>
    </row>
    <row r="237" spans="2:16" ht="14.25">
      <c r="B237" s="1132"/>
      <c r="C237" s="1137">
        <v>39934</v>
      </c>
      <c r="D237" s="1138">
        <f t="shared" si="75"/>
        <v>-9.1984874046273148</v>
      </c>
      <c r="E237" s="1138">
        <f t="shared" si="76"/>
        <v>-3.4071408768437124</v>
      </c>
      <c r="F237" s="1132"/>
      <c r="G237" s="1133"/>
      <c r="H237" s="1132"/>
      <c r="I237" s="1132"/>
      <c r="J237" s="1132"/>
      <c r="K237" s="1134"/>
      <c r="L237" s="1134"/>
      <c r="M237" s="1134"/>
      <c r="N237" s="1134"/>
      <c r="O237" s="1134"/>
      <c r="P237" s="1135"/>
    </row>
    <row r="238" spans="2:16" ht="14.25">
      <c r="B238" s="1132"/>
      <c r="C238" s="1137">
        <v>39965</v>
      </c>
      <c r="D238" s="1138">
        <f t="shared" si="75"/>
        <v>-8.8215745609037839</v>
      </c>
      <c r="E238" s="1138">
        <f t="shared" si="76"/>
        <v>-3.4054454515863313</v>
      </c>
      <c r="F238" s="1132"/>
      <c r="G238" s="1133"/>
      <c r="H238" s="1132"/>
      <c r="I238" s="1132"/>
      <c r="J238" s="1132"/>
      <c r="K238" s="1134"/>
      <c r="L238" s="1134"/>
      <c r="M238" s="1134"/>
      <c r="N238" s="1134"/>
      <c r="O238" s="1134"/>
      <c r="P238" s="1135"/>
    </row>
    <row r="239" spans="2:16" ht="14.25">
      <c r="B239" s="1132"/>
      <c r="C239" s="1137">
        <v>39995</v>
      </c>
      <c r="D239" s="1138">
        <f t="shared" si="75"/>
        <v>-8.5664768604921733</v>
      </c>
      <c r="E239" s="1138">
        <f t="shared" si="76"/>
        <v>-3.4554175869778874</v>
      </c>
      <c r="F239" s="1132"/>
      <c r="G239" s="1133"/>
      <c r="H239" s="1132"/>
      <c r="I239" s="1132"/>
      <c r="J239" s="1132"/>
      <c r="K239" s="1134"/>
      <c r="L239" s="1134"/>
      <c r="M239" s="1134"/>
      <c r="N239" s="1134"/>
      <c r="O239" s="1134"/>
      <c r="P239" s="1135"/>
    </row>
    <row r="240" spans="2:16" ht="14.25">
      <c r="B240" s="1132"/>
      <c r="C240" s="1137">
        <v>40026</v>
      </c>
      <c r="D240" s="1138">
        <f t="shared" si="75"/>
        <v>-7.9961589594688434</v>
      </c>
      <c r="E240" s="1138">
        <f t="shared" si="76"/>
        <v>-3.1734164156786449</v>
      </c>
      <c r="F240" s="1132"/>
      <c r="G240" s="1133"/>
      <c r="H240" s="1132"/>
      <c r="I240" s="1132"/>
      <c r="J240" s="1132"/>
      <c r="K240" s="1134"/>
      <c r="L240" s="1134"/>
      <c r="M240" s="1134"/>
      <c r="N240" s="1134"/>
      <c r="O240" s="1134"/>
      <c r="P240" s="1135"/>
    </row>
    <row r="241" spans="2:16" ht="14.25">
      <c r="B241" s="1132"/>
      <c r="C241" s="1137">
        <v>40057</v>
      </c>
      <c r="D241" s="1138">
        <f t="shared" si="75"/>
        <v>-7.6821221084832416</v>
      </c>
      <c r="E241" s="1138">
        <f t="shared" si="76"/>
        <v>-3.0728636467137562</v>
      </c>
      <c r="F241" s="1132"/>
      <c r="G241" s="1133"/>
      <c r="H241" s="1132"/>
      <c r="I241" s="1132"/>
      <c r="J241" s="1132"/>
      <c r="K241" s="1134"/>
      <c r="L241" s="1134"/>
      <c r="M241" s="1134"/>
      <c r="N241" s="1134"/>
      <c r="O241" s="1134"/>
      <c r="P241" s="1135"/>
    </row>
    <row r="242" spans="2:16" ht="14.25">
      <c r="B242" s="1132"/>
      <c r="C242" s="1137">
        <v>40087</v>
      </c>
      <c r="D242" s="1138">
        <f t="shared" si="75"/>
        <v>-7.1969505303392367</v>
      </c>
      <c r="E242" s="1138">
        <f t="shared" si="76"/>
        <v>-2.8883802368978166</v>
      </c>
      <c r="F242" s="1132"/>
      <c r="G242" s="1133"/>
      <c r="H242" s="1132"/>
      <c r="I242" s="1132"/>
      <c r="J242" s="1132"/>
      <c r="K242" s="1134"/>
      <c r="L242" s="1134"/>
      <c r="M242" s="1134"/>
      <c r="N242" s="1134"/>
      <c r="O242" s="1134"/>
      <c r="P242" s="1135"/>
    </row>
    <row r="243" spans="2:16" ht="14.25">
      <c r="B243" s="1132"/>
      <c r="C243" s="1137">
        <v>40118</v>
      </c>
      <c r="D243" s="1138">
        <f t="shared" si="75"/>
        <v>-6.4080292741003859</v>
      </c>
      <c r="E243" s="1138">
        <f t="shared" si="76"/>
        <v>-2.39358925107922</v>
      </c>
      <c r="F243" s="1132"/>
      <c r="G243" s="1133"/>
      <c r="H243" s="1132"/>
      <c r="I243" s="1132"/>
      <c r="J243" s="1132"/>
      <c r="K243" s="1134"/>
      <c r="L243" s="1134"/>
      <c r="M243" s="1134"/>
      <c r="N243" s="1134"/>
      <c r="O243" s="1134"/>
      <c r="P243" s="1135"/>
    </row>
    <row r="244" spans="2:16" ht="14.25">
      <c r="B244" s="1132"/>
      <c r="C244" s="1137">
        <v>40148</v>
      </c>
      <c r="D244" s="1138">
        <f t="shared" si="75"/>
        <v>-5.505489128948625</v>
      </c>
      <c r="E244" s="1138">
        <f t="shared" si="76"/>
        <v>-1.8880281210674354</v>
      </c>
      <c r="F244" s="1132"/>
      <c r="G244" s="1133"/>
      <c r="H244" s="1132"/>
      <c r="I244" s="1132"/>
      <c r="J244" s="1132"/>
      <c r="K244" s="1134"/>
      <c r="L244" s="1134"/>
      <c r="M244" s="1134"/>
      <c r="N244" s="1134"/>
      <c r="O244" s="1134"/>
      <c r="P244" s="1135"/>
    </row>
    <row r="245" spans="2:16" ht="14.25">
      <c r="B245" s="1132"/>
      <c r="C245" s="1137">
        <v>40179</v>
      </c>
      <c r="D245" s="1138">
        <f t="shared" ref="D245:D255" si="77">H88</f>
        <v>-5.4029791857892349</v>
      </c>
      <c r="E245" s="1138">
        <f t="shared" ref="E245:E255" si="78">I88</f>
        <v>-3.6337053904988608</v>
      </c>
      <c r="F245" s="1132"/>
      <c r="G245" s="1133"/>
      <c r="H245" s="1132"/>
      <c r="I245" s="1132"/>
      <c r="J245" s="1132"/>
      <c r="K245" s="1134"/>
      <c r="L245" s="1134"/>
      <c r="M245" s="1134"/>
      <c r="N245" s="1134"/>
      <c r="O245" s="1134"/>
      <c r="P245" s="1135"/>
    </row>
    <row r="246" spans="2:16" ht="14.25">
      <c r="B246" s="1132"/>
      <c r="C246" s="1137">
        <v>40210</v>
      </c>
      <c r="D246" s="1138">
        <f t="shared" si="77"/>
        <v>-5.2200609804810796</v>
      </c>
      <c r="E246" s="1138">
        <f t="shared" si="78"/>
        <v>-3.4687447665918398</v>
      </c>
      <c r="F246" s="1132"/>
      <c r="G246" s="1133"/>
      <c r="H246" s="1132"/>
      <c r="I246" s="1132"/>
      <c r="J246" s="1132"/>
      <c r="K246" s="1134"/>
      <c r="L246" s="1134"/>
      <c r="M246" s="1134"/>
      <c r="N246" s="1134"/>
      <c r="O246" s="1134"/>
      <c r="P246" s="1135"/>
    </row>
    <row r="247" spans="2:16" ht="14.25">
      <c r="B247" s="1132"/>
      <c r="C247" s="1137">
        <v>40238</v>
      </c>
      <c r="D247" s="1138">
        <f t="shared" si="77"/>
        <v>-5.023550066783983</v>
      </c>
      <c r="E247" s="1138">
        <f t="shared" si="78"/>
        <v>-3.3778912653380786</v>
      </c>
      <c r="F247" s="1132"/>
      <c r="G247" s="1133"/>
      <c r="H247" s="1132"/>
      <c r="I247" s="1132"/>
      <c r="J247" s="1132"/>
      <c r="K247" s="1134"/>
      <c r="L247" s="1134"/>
      <c r="M247" s="1134"/>
      <c r="N247" s="1134"/>
      <c r="O247" s="1134"/>
      <c r="P247" s="1135"/>
    </row>
    <row r="248" spans="2:16" ht="14.25">
      <c r="B248" s="1132"/>
      <c r="C248" s="1137">
        <v>40269</v>
      </c>
      <c r="D248" s="1138">
        <f t="shared" si="77"/>
        <v>-4.6883866087394637</v>
      </c>
      <c r="E248" s="1138">
        <f t="shared" si="78"/>
        <v>-3.3219592980586015</v>
      </c>
      <c r="F248" s="1132"/>
      <c r="G248" s="1133"/>
      <c r="H248" s="1132"/>
      <c r="I248" s="1132"/>
      <c r="J248" s="1132"/>
      <c r="K248" s="1134"/>
      <c r="L248" s="1134"/>
      <c r="M248" s="1134"/>
      <c r="N248" s="1134"/>
      <c r="O248" s="1134"/>
      <c r="P248" s="1135"/>
    </row>
    <row r="249" spans="2:16" ht="14.25">
      <c r="B249" s="1132"/>
      <c r="C249" s="1137">
        <v>40299</v>
      </c>
      <c r="D249" s="1138">
        <f t="shared" si="77"/>
        <v>-4.247207144393812</v>
      </c>
      <c r="E249" s="1138">
        <f t="shared" si="78"/>
        <v>-3.0682400251812538</v>
      </c>
      <c r="F249" s="1132"/>
      <c r="G249" s="1133"/>
      <c r="H249" s="1132"/>
      <c r="I249" s="1132"/>
      <c r="J249" s="1132"/>
      <c r="K249" s="1134"/>
      <c r="L249" s="1134"/>
      <c r="M249" s="1134"/>
      <c r="N249" s="1134"/>
      <c r="O249" s="1134"/>
      <c r="P249" s="1135"/>
    </row>
    <row r="250" spans="2:16" ht="14.25">
      <c r="B250" s="1132"/>
      <c r="C250" s="1137">
        <v>40330</v>
      </c>
      <c r="D250" s="1138">
        <f t="shared" si="77"/>
        <v>-4.1136902029675042</v>
      </c>
      <c r="E250" s="1138">
        <f t="shared" si="78"/>
        <v>-3.2653877462941239</v>
      </c>
      <c r="F250" s="1132"/>
      <c r="G250" s="1133"/>
      <c r="H250" s="1132"/>
      <c r="I250" s="1132"/>
      <c r="J250" s="1132"/>
      <c r="K250" s="1134"/>
      <c r="L250" s="1134"/>
      <c r="M250" s="1134"/>
      <c r="N250" s="1134"/>
      <c r="O250" s="1134"/>
      <c r="P250" s="1135"/>
    </row>
    <row r="251" spans="2:16" ht="14.25">
      <c r="B251" s="1132"/>
      <c r="C251" s="1137">
        <v>40360</v>
      </c>
      <c r="D251" s="1138">
        <f t="shared" si="77"/>
        <v>-3.588578378818795</v>
      </c>
      <c r="E251" s="1138">
        <f t="shared" si="78"/>
        <v>-3.5214898838733717</v>
      </c>
      <c r="F251" s="1132"/>
      <c r="G251" s="1133"/>
      <c r="H251" s="1132"/>
      <c r="I251" s="1132"/>
      <c r="J251" s="1132"/>
      <c r="K251" s="1134"/>
      <c r="L251" s="1134"/>
      <c r="M251" s="1134"/>
      <c r="N251" s="1134"/>
      <c r="O251" s="1134"/>
      <c r="P251" s="1135"/>
    </row>
    <row r="252" spans="2:16" ht="14.25">
      <c r="B252" s="1132"/>
      <c r="C252" s="1137">
        <v>40391</v>
      </c>
      <c r="D252" s="1138">
        <f t="shared" si="77"/>
        <v>-3.3574282725841016</v>
      </c>
      <c r="E252" s="1138">
        <f t="shared" si="78"/>
        <v>-3.3705528298155656</v>
      </c>
      <c r="F252" s="1132"/>
      <c r="G252" s="1133"/>
      <c r="H252" s="1132"/>
      <c r="I252" s="1132"/>
      <c r="J252" s="1132"/>
      <c r="K252" s="1134"/>
      <c r="L252" s="1134"/>
      <c r="M252" s="1134"/>
      <c r="N252" s="1134"/>
      <c r="O252" s="1134"/>
      <c r="P252" s="1135"/>
    </row>
    <row r="253" spans="2:16" ht="14.25">
      <c r="B253" s="1132"/>
      <c r="C253" s="1137">
        <v>40422</v>
      </c>
      <c r="D253" s="1138">
        <f t="shared" si="77"/>
        <v>-2.9292972878104706</v>
      </c>
      <c r="E253" s="1138">
        <f t="shared" si="78"/>
        <v>-3.0832406709416063</v>
      </c>
      <c r="F253" s="1132"/>
      <c r="G253" s="1133"/>
      <c r="H253" s="1132"/>
      <c r="I253" s="1132"/>
      <c r="J253" s="1132"/>
      <c r="K253" s="1134"/>
      <c r="L253" s="1134"/>
      <c r="M253" s="1134"/>
      <c r="N253" s="1134"/>
      <c r="O253" s="1134"/>
      <c r="P253" s="1135"/>
    </row>
    <row r="254" spans="2:16" ht="14.25">
      <c r="B254" s="1132"/>
      <c r="C254" s="1137">
        <v>40452</v>
      </c>
      <c r="D254" s="1138">
        <f t="shared" si="77"/>
        <v>-2.0664949444140888</v>
      </c>
      <c r="E254" s="1138">
        <f t="shared" si="78"/>
        <v>-2.4587818129470662</v>
      </c>
      <c r="F254" s="1132"/>
      <c r="G254" s="1133"/>
      <c r="H254" s="1132"/>
      <c r="I254" s="1132"/>
      <c r="J254" s="1132"/>
      <c r="K254" s="1134"/>
      <c r="L254" s="1134"/>
      <c r="M254" s="1134"/>
      <c r="N254" s="1134"/>
      <c r="O254" s="1134"/>
      <c r="P254" s="1135"/>
    </row>
    <row r="255" spans="2:16" ht="14.25">
      <c r="B255" s="1132"/>
      <c r="C255" s="1137">
        <v>40483</v>
      </c>
      <c r="D255" s="1139">
        <f t="shared" si="77"/>
        <v>-1.6196416185858595</v>
      </c>
      <c r="E255" s="1139">
        <f t="shared" si="78"/>
        <v>-1.2244995123705422</v>
      </c>
      <c r="F255" s="1132"/>
      <c r="G255" s="1133"/>
      <c r="H255" s="1132"/>
      <c r="I255" s="1132"/>
      <c r="J255" s="1132"/>
      <c r="K255" s="1134"/>
      <c r="L255" s="1134"/>
      <c r="M255" s="1134"/>
      <c r="N255" s="1134"/>
      <c r="O255" s="1134"/>
      <c r="P255" s="1135"/>
    </row>
    <row r="256" spans="2:16">
      <c r="B256" s="1132"/>
      <c r="C256" s="1132"/>
      <c r="D256" s="1132"/>
      <c r="E256" s="1132"/>
      <c r="F256" s="1132"/>
      <c r="G256" s="1133"/>
      <c r="H256" s="1132"/>
      <c r="I256" s="1132"/>
      <c r="J256" s="1132"/>
      <c r="K256" s="1134"/>
      <c r="L256" s="1134"/>
      <c r="M256" s="1134"/>
      <c r="N256" s="1134"/>
      <c r="O256" s="1134"/>
      <c r="P256" s="1135"/>
    </row>
    <row r="257" spans="2:16">
      <c r="B257" s="1132"/>
      <c r="C257" s="1132"/>
      <c r="D257" s="1132"/>
      <c r="E257" s="1132"/>
      <c r="F257" s="1132"/>
      <c r="G257" s="1133"/>
      <c r="H257" s="1132"/>
      <c r="I257" s="1132"/>
      <c r="J257" s="1132"/>
      <c r="K257" s="1134"/>
      <c r="L257" s="1134"/>
      <c r="M257" s="1134"/>
      <c r="N257" s="1134"/>
      <c r="O257" s="1134"/>
      <c r="P257" s="1135"/>
    </row>
    <row r="258" spans="2:16">
      <c r="B258" s="1132"/>
      <c r="C258" s="1132"/>
      <c r="D258" s="1132"/>
      <c r="E258" s="1132"/>
      <c r="F258" s="1132"/>
      <c r="G258" s="1133"/>
      <c r="H258" s="1132"/>
      <c r="I258" s="1132"/>
      <c r="J258" s="1132"/>
      <c r="K258" s="1134"/>
      <c r="L258" s="1134"/>
      <c r="M258" s="1134"/>
      <c r="N258" s="1134"/>
      <c r="O258" s="1134"/>
      <c r="P258" s="1135"/>
    </row>
    <row r="259" spans="2:16">
      <c r="B259" s="1132"/>
      <c r="C259" s="1132"/>
      <c r="D259" s="1132"/>
      <c r="E259" s="1132"/>
      <c r="F259" s="1132"/>
      <c r="G259" s="1133"/>
      <c r="H259" s="1132"/>
      <c r="I259" s="1132"/>
      <c r="J259" s="1132"/>
      <c r="K259" s="1134"/>
      <c r="L259" s="1134"/>
      <c r="M259" s="1134"/>
      <c r="N259" s="1134"/>
      <c r="O259" s="1134"/>
      <c r="P259" s="1135"/>
    </row>
    <row r="260" spans="2:16">
      <c r="B260" s="1132"/>
      <c r="C260" s="1132"/>
      <c r="D260" s="1132"/>
      <c r="E260" s="1132"/>
      <c r="F260" s="1132"/>
      <c r="G260" s="1133"/>
      <c r="H260" s="1132"/>
      <c r="I260" s="1132"/>
      <c r="J260" s="1132"/>
      <c r="K260" s="1134"/>
      <c r="L260" s="1134"/>
      <c r="M260" s="1134"/>
      <c r="N260" s="1134"/>
      <c r="O260" s="1134"/>
      <c r="P260" s="1135"/>
    </row>
    <row r="261" spans="2:16">
      <c r="B261" s="1132"/>
      <c r="C261" s="1132"/>
      <c r="D261" s="1132"/>
      <c r="E261" s="1132"/>
      <c r="F261" s="1132"/>
      <c r="G261" s="1133"/>
      <c r="H261" s="1132"/>
      <c r="I261" s="1132"/>
      <c r="J261" s="1132"/>
      <c r="K261" s="1134"/>
      <c r="L261" s="1134"/>
      <c r="M261" s="1134"/>
      <c r="N261" s="1134"/>
      <c r="O261" s="1134"/>
      <c r="P261" s="1135"/>
    </row>
    <row r="262" spans="2:16">
      <c r="B262" s="1132"/>
      <c r="C262" s="1132"/>
      <c r="D262" s="1132"/>
      <c r="E262" s="1132"/>
      <c r="F262" s="1132"/>
      <c r="G262" s="1133"/>
      <c r="H262" s="1132"/>
      <c r="I262" s="1132"/>
      <c r="J262" s="1132"/>
      <c r="K262" s="1134"/>
      <c r="L262" s="1134"/>
      <c r="M262" s="1134"/>
      <c r="N262" s="1134"/>
      <c r="O262" s="1134"/>
      <c r="P262" s="1135"/>
    </row>
    <row r="263" spans="2:16">
      <c r="B263" s="1132"/>
      <c r="C263" s="1132"/>
      <c r="D263" s="1132"/>
      <c r="E263" s="1132"/>
      <c r="F263" s="1132"/>
      <c r="G263" s="1133"/>
      <c r="H263" s="1132"/>
      <c r="I263" s="1132"/>
      <c r="J263" s="1132"/>
      <c r="K263" s="1134"/>
      <c r="L263" s="1134"/>
      <c r="M263" s="1134"/>
      <c r="N263" s="1134"/>
      <c r="O263" s="1134"/>
      <c r="P263" s="1135"/>
    </row>
    <row r="264" spans="2:16">
      <c r="B264" s="1132"/>
      <c r="C264" s="1132"/>
      <c r="D264" s="1132"/>
      <c r="E264" s="1132"/>
      <c r="F264" s="1132"/>
      <c r="G264" s="1133"/>
      <c r="H264" s="1132"/>
      <c r="I264" s="1132"/>
      <c r="J264" s="1132"/>
      <c r="K264" s="1134"/>
      <c r="L264" s="1134"/>
      <c r="M264" s="1134"/>
      <c r="N264" s="1134"/>
      <c r="O264" s="1134"/>
      <c r="P264" s="1135"/>
    </row>
    <row r="265" spans="2:16">
      <c r="B265" s="1132"/>
      <c r="C265" s="1132"/>
      <c r="D265" s="1132"/>
      <c r="E265" s="1132"/>
      <c r="F265" s="1132"/>
      <c r="G265" s="1133"/>
      <c r="H265" s="1132"/>
      <c r="I265" s="1132"/>
      <c r="J265" s="1132"/>
      <c r="K265" s="1134"/>
      <c r="L265" s="1134"/>
      <c r="M265" s="1134"/>
      <c r="N265" s="1134"/>
      <c r="O265" s="1134"/>
      <c r="P265" s="1135"/>
    </row>
    <row r="266" spans="2:16">
      <c r="B266" s="1132"/>
      <c r="C266" s="1132"/>
      <c r="D266" s="1140">
        <v>40269</v>
      </c>
      <c r="E266" s="1141">
        <f t="shared" ref="E266:E274" si="79">I52</f>
        <v>-0.46216336319812967</v>
      </c>
      <c r="F266" s="1132"/>
      <c r="G266" s="1133"/>
      <c r="H266" s="1132"/>
      <c r="I266" s="1132"/>
      <c r="J266" s="1132"/>
      <c r="K266" s="1134"/>
      <c r="L266" s="1134"/>
      <c r="M266" s="1134"/>
      <c r="N266" s="1134"/>
      <c r="O266" s="1134"/>
      <c r="P266" s="1135"/>
    </row>
    <row r="267" spans="2:16">
      <c r="B267" s="1132"/>
      <c r="C267" s="1132"/>
      <c r="D267" s="1140">
        <v>40299</v>
      </c>
      <c r="E267" s="1141">
        <f t="shared" si="79"/>
        <v>-0.26214738984437247</v>
      </c>
      <c r="F267" s="1132"/>
      <c r="G267" s="1133"/>
      <c r="H267" s="1132"/>
      <c r="I267" s="1132"/>
      <c r="J267" s="1132"/>
      <c r="K267" s="1134"/>
      <c r="L267" s="1134"/>
      <c r="M267" s="1134"/>
      <c r="N267" s="1134"/>
      <c r="O267" s="1134"/>
      <c r="P267" s="1135"/>
    </row>
    <row r="268" spans="2:16">
      <c r="B268" s="1132"/>
      <c r="C268" s="1132"/>
      <c r="D268" s="1140">
        <v>40330</v>
      </c>
      <c r="E268" s="1141">
        <f t="shared" si="79"/>
        <v>-0.15618348312091257</v>
      </c>
      <c r="F268" s="1132"/>
      <c r="G268" s="1133"/>
      <c r="H268" s="1132"/>
      <c r="I268" s="1132"/>
      <c r="J268" s="1132"/>
      <c r="K268" s="1134"/>
      <c r="L268" s="1134"/>
      <c r="M268" s="1134"/>
      <c r="N268" s="1134"/>
      <c r="O268" s="1134"/>
      <c r="P268" s="1135"/>
    </row>
    <row r="269" spans="2:16">
      <c r="B269" s="1132"/>
      <c r="C269" s="1132"/>
      <c r="D269" s="1140">
        <v>40360</v>
      </c>
      <c r="E269" s="1141">
        <f t="shared" si="79"/>
        <v>-0.13911340444033726</v>
      </c>
      <c r="F269" s="1132"/>
      <c r="G269" s="1133"/>
      <c r="H269" s="1132"/>
      <c r="I269" s="1132"/>
      <c r="J269" s="1132"/>
      <c r="K269" s="1134"/>
      <c r="L269" s="1134"/>
      <c r="M269" s="1134"/>
      <c r="N269" s="1134"/>
      <c r="O269" s="1134"/>
      <c r="P269" s="1135"/>
    </row>
    <row r="270" spans="2:16">
      <c r="B270" s="1132"/>
      <c r="C270" s="1132"/>
      <c r="D270" s="1140">
        <v>40391</v>
      </c>
      <c r="E270" s="1141">
        <f t="shared" si="79"/>
        <v>-0.14457618471102762</v>
      </c>
      <c r="F270" s="1132"/>
      <c r="G270" s="1133"/>
      <c r="H270" s="1132"/>
      <c r="I270" s="1132"/>
      <c r="J270" s="1132"/>
      <c r="K270" s="1134"/>
      <c r="L270" s="1134"/>
      <c r="M270" s="1134"/>
      <c r="N270" s="1134"/>
      <c r="O270" s="1134"/>
      <c r="P270" s="1135"/>
    </row>
    <row r="271" spans="2:16">
      <c r="B271" s="1132"/>
      <c r="C271" s="1132"/>
      <c r="D271" s="1140">
        <v>40422</v>
      </c>
      <c r="E271" s="1141">
        <f t="shared" si="79"/>
        <v>6.3287526443673414E-2</v>
      </c>
      <c r="F271" s="1132"/>
      <c r="G271" s="1133"/>
      <c r="H271" s="1132"/>
      <c r="I271" s="1132"/>
      <c r="J271" s="1132"/>
      <c r="K271" s="1134"/>
      <c r="L271" s="1134"/>
      <c r="M271" s="1134"/>
      <c r="N271" s="1134"/>
      <c r="O271" s="1134"/>
      <c r="P271" s="1135"/>
    </row>
    <row r="272" spans="2:16">
      <c r="B272" s="1132"/>
      <c r="C272" s="1132"/>
      <c r="D272" s="1140">
        <v>40452</v>
      </c>
      <c r="E272" s="1141">
        <f t="shared" si="79"/>
        <v>6.6446523677015534E-2</v>
      </c>
      <c r="F272" s="1132"/>
      <c r="G272" s="1133"/>
      <c r="H272" s="1132"/>
      <c r="I272" s="1132"/>
      <c r="J272" s="1132"/>
      <c r="K272" s="1134"/>
      <c r="L272" s="1134"/>
      <c r="M272" s="1134"/>
      <c r="N272" s="1134"/>
      <c r="O272" s="1134"/>
      <c r="P272" s="1135"/>
    </row>
    <row r="273" spans="2:16">
      <c r="B273" s="1132"/>
      <c r="C273" s="1132"/>
      <c r="D273" s="1140">
        <v>40483</v>
      </c>
      <c r="E273" s="1141">
        <f t="shared" si="79"/>
        <v>3.4041803629605738E-2</v>
      </c>
      <c r="F273" s="1132"/>
      <c r="G273" s="1133"/>
      <c r="H273" s="1132"/>
      <c r="I273" s="1132"/>
      <c r="J273" s="1132"/>
      <c r="K273" s="1134"/>
      <c r="L273" s="1134"/>
      <c r="M273" s="1134"/>
      <c r="N273" s="1134"/>
      <c r="O273" s="1134"/>
      <c r="P273" s="1135"/>
    </row>
    <row r="274" spans="2:16">
      <c r="B274" s="1132"/>
      <c r="C274" s="1132"/>
      <c r="D274" s="1140">
        <v>40513</v>
      </c>
      <c r="E274" s="1141">
        <f t="shared" si="79"/>
        <v>7.4284336502543624E-2</v>
      </c>
      <c r="F274" s="1132"/>
      <c r="G274" s="1133"/>
      <c r="H274" s="1132"/>
      <c r="I274" s="1132"/>
      <c r="J274" s="1132"/>
      <c r="K274" s="1134"/>
      <c r="L274" s="1134"/>
      <c r="M274" s="1134"/>
      <c r="N274" s="1134"/>
      <c r="O274" s="1134"/>
      <c r="P274" s="1135"/>
    </row>
    <row r="275" spans="2:16">
      <c r="B275" s="1132"/>
      <c r="C275" s="1132"/>
      <c r="D275" s="1140">
        <v>40544</v>
      </c>
      <c r="E275" s="1141">
        <f>I88</f>
        <v>-3.6337053904988608</v>
      </c>
      <c r="F275" s="1132"/>
      <c r="G275" s="1133"/>
      <c r="H275" s="1132"/>
      <c r="I275" s="1132"/>
      <c r="J275" s="1132"/>
      <c r="K275" s="1134"/>
      <c r="L275" s="1134"/>
      <c r="M275" s="1134"/>
      <c r="N275" s="1134"/>
      <c r="O275" s="1134"/>
      <c r="P275" s="1135"/>
    </row>
    <row r="276" spans="2:16">
      <c r="B276" s="1132"/>
      <c r="C276" s="1132"/>
      <c r="D276" s="1140">
        <v>40575</v>
      </c>
      <c r="E276" s="1141">
        <f>I89</f>
        <v>-3.4687447665918398</v>
      </c>
      <c r="F276" s="1132"/>
      <c r="G276" s="1133"/>
      <c r="H276" s="1132"/>
      <c r="I276" s="1132"/>
      <c r="J276" s="1132"/>
      <c r="K276" s="1134"/>
      <c r="L276" s="1134"/>
      <c r="M276" s="1134"/>
      <c r="N276" s="1134"/>
      <c r="O276" s="1134"/>
      <c r="P276" s="1135"/>
    </row>
    <row r="277" spans="2:16">
      <c r="B277" s="1132"/>
      <c r="C277" s="1132"/>
      <c r="D277" s="1140">
        <v>40603</v>
      </c>
      <c r="E277" s="1141">
        <f>I90</f>
        <v>-3.3778912653380786</v>
      </c>
      <c r="F277" s="1132"/>
      <c r="G277" s="1133"/>
      <c r="H277" s="1132"/>
      <c r="I277" s="1132"/>
      <c r="J277" s="1132"/>
      <c r="K277" s="1134"/>
      <c r="L277" s="1134"/>
      <c r="M277" s="1134"/>
      <c r="N277" s="1134"/>
      <c r="O277" s="1134"/>
      <c r="P277" s="1135"/>
    </row>
    <row r="278" spans="2:16">
      <c r="B278" s="1132"/>
      <c r="C278" s="1132"/>
      <c r="D278" s="1140">
        <v>40634</v>
      </c>
      <c r="E278" s="1141">
        <f>I91</f>
        <v>-3.3219592980586015</v>
      </c>
      <c r="F278" s="1132"/>
      <c r="G278" s="1133"/>
      <c r="H278" s="1132"/>
      <c r="I278" s="1132"/>
      <c r="J278" s="1132"/>
      <c r="K278" s="1134"/>
      <c r="L278" s="1134"/>
      <c r="M278" s="1134"/>
      <c r="N278" s="1134"/>
      <c r="O278" s="1134"/>
      <c r="P278" s="1135"/>
    </row>
    <row r="279" spans="2:16">
      <c r="B279" s="1132"/>
      <c r="C279" s="1132"/>
      <c r="D279" s="1140"/>
      <c r="E279" s="1132"/>
      <c r="F279" s="1132"/>
      <c r="G279" s="1133"/>
      <c r="H279" s="1132"/>
      <c r="I279" s="1132"/>
      <c r="J279" s="1132"/>
      <c r="K279" s="1134"/>
      <c r="L279" s="1134"/>
      <c r="M279" s="1134"/>
      <c r="N279" s="1134"/>
      <c r="O279" s="1134"/>
      <c r="P279" s="1135"/>
    </row>
    <row r="280" spans="2:16">
      <c r="B280" s="1132"/>
      <c r="C280" s="1132"/>
      <c r="D280" s="1140"/>
      <c r="E280" s="1132"/>
      <c r="F280" s="1132"/>
      <c r="G280" s="1133"/>
      <c r="H280" s="1132"/>
      <c r="I280" s="1132"/>
      <c r="J280" s="1132"/>
      <c r="K280" s="1134"/>
      <c r="L280" s="1134"/>
      <c r="M280" s="1134"/>
      <c r="N280" s="1134"/>
      <c r="O280" s="1134"/>
      <c r="P280" s="1135"/>
    </row>
    <row r="281" spans="2:16">
      <c r="B281" s="1132"/>
      <c r="C281" s="1132"/>
      <c r="D281" s="1132"/>
      <c r="E281" s="1132"/>
      <c r="F281" s="1132"/>
      <c r="G281" s="1133"/>
      <c r="H281" s="1132"/>
      <c r="I281" s="1132"/>
      <c r="J281" s="1132"/>
      <c r="K281" s="1134"/>
      <c r="L281" s="1134"/>
      <c r="M281" s="1134"/>
      <c r="N281" s="1134"/>
      <c r="O281" s="1134"/>
      <c r="P281" s="1135"/>
    </row>
    <row r="282" spans="2:16">
      <c r="B282" s="1132"/>
      <c r="C282" s="1132"/>
      <c r="D282" s="1132"/>
      <c r="E282" s="1132"/>
      <c r="F282" s="1132"/>
      <c r="G282" s="1133"/>
      <c r="H282" s="1132"/>
      <c r="I282" s="1132"/>
      <c r="J282" s="1132"/>
      <c r="K282" s="1134"/>
      <c r="L282" s="1134"/>
      <c r="M282" s="1134"/>
      <c r="N282" s="1134"/>
      <c r="O282" s="1134"/>
      <c r="P282" s="1135"/>
    </row>
    <row r="283" spans="2:16">
      <c r="B283" s="1132"/>
      <c r="C283" s="1132"/>
      <c r="D283" s="1132"/>
      <c r="E283" s="1132"/>
      <c r="F283" s="1132"/>
      <c r="G283" s="1133"/>
      <c r="H283" s="1132"/>
      <c r="I283" s="1132"/>
      <c r="J283" s="1132"/>
      <c r="K283" s="1134"/>
      <c r="L283" s="1134"/>
      <c r="M283" s="1134"/>
      <c r="N283" s="1134"/>
      <c r="O283" s="1134"/>
      <c r="P283" s="1135"/>
    </row>
    <row r="284" spans="2:16">
      <c r="B284" s="1132"/>
      <c r="C284" s="1132"/>
      <c r="D284" s="1132"/>
      <c r="E284" s="1132"/>
      <c r="F284" s="1132"/>
      <c r="G284" s="1133"/>
      <c r="H284" s="1132"/>
      <c r="I284" s="1132"/>
      <c r="J284" s="1132"/>
      <c r="K284" s="1134"/>
      <c r="L284" s="1134"/>
      <c r="M284" s="1134"/>
      <c r="N284" s="1134"/>
      <c r="O284" s="1134"/>
      <c r="P284" s="1135"/>
    </row>
    <row r="285" spans="2:16">
      <c r="B285" s="1132"/>
      <c r="C285" s="1132"/>
      <c r="D285" s="1132"/>
      <c r="E285" s="1132"/>
      <c r="F285" s="1132"/>
      <c r="G285" s="1133"/>
      <c r="H285" s="1132"/>
      <c r="I285" s="1132"/>
      <c r="J285" s="1132"/>
      <c r="K285" s="1134"/>
      <c r="L285" s="1134"/>
      <c r="M285" s="1134"/>
      <c r="N285" s="1134"/>
      <c r="O285" s="1134"/>
      <c r="P285" s="1135"/>
    </row>
    <row r="286" spans="2:16">
      <c r="B286" s="1132"/>
      <c r="C286" s="1132"/>
      <c r="D286" s="1132"/>
      <c r="E286" s="1132"/>
      <c r="F286" s="1132"/>
      <c r="G286" s="1133"/>
      <c r="H286" s="1132"/>
      <c r="I286" s="1132"/>
      <c r="J286" s="1132"/>
      <c r="K286" s="1134"/>
      <c r="L286" s="1134"/>
      <c r="M286" s="1134"/>
      <c r="N286" s="1134"/>
      <c r="O286" s="1134"/>
      <c r="P286" s="1135"/>
    </row>
    <row r="287" spans="2:16">
      <c r="B287" s="1132"/>
      <c r="C287" s="1132"/>
      <c r="D287" s="1132"/>
      <c r="E287" s="1132"/>
      <c r="F287" s="1132"/>
      <c r="G287" s="1133"/>
      <c r="H287" s="1132"/>
      <c r="I287" s="1132"/>
      <c r="J287" s="1132"/>
      <c r="K287" s="1134"/>
      <c r="L287" s="1134"/>
      <c r="M287" s="1134"/>
      <c r="N287" s="1134"/>
      <c r="O287" s="1134"/>
      <c r="P287" s="1135"/>
    </row>
    <row r="288" spans="2:16">
      <c r="B288" s="1132"/>
      <c r="C288" s="1132"/>
      <c r="D288" s="1132"/>
      <c r="E288" s="1132"/>
      <c r="F288" s="1132"/>
      <c r="G288" s="1133"/>
      <c r="H288" s="1132"/>
      <c r="I288" s="1132"/>
      <c r="J288" s="1132"/>
      <c r="K288" s="1134"/>
      <c r="L288" s="1134"/>
      <c r="M288" s="1134"/>
      <c r="N288" s="1134"/>
      <c r="O288" s="1134"/>
      <c r="P288" s="1135"/>
    </row>
    <row r="289" spans="2:16">
      <c r="B289" s="1132"/>
      <c r="C289" s="1132"/>
      <c r="D289" s="1132"/>
      <c r="E289" s="1132"/>
      <c r="F289" s="1132"/>
      <c r="G289" s="1133"/>
      <c r="H289" s="1132"/>
      <c r="I289" s="1132"/>
      <c r="J289" s="1132"/>
      <c r="K289" s="1134"/>
      <c r="L289" s="1134"/>
      <c r="M289" s="1134"/>
      <c r="N289" s="1134"/>
      <c r="O289" s="1134"/>
      <c r="P289" s="1135"/>
    </row>
    <row r="290" spans="2:16">
      <c r="B290" s="1132"/>
      <c r="C290" s="1132"/>
      <c r="D290" s="1132"/>
      <c r="E290" s="1132"/>
      <c r="F290" s="1132"/>
      <c r="G290" s="1133"/>
      <c r="H290" s="1132"/>
      <c r="I290" s="1132"/>
      <c r="J290" s="1132"/>
      <c r="K290" s="1134"/>
      <c r="L290" s="1134"/>
      <c r="M290" s="1134"/>
      <c r="N290" s="1134"/>
      <c r="O290" s="1134"/>
      <c r="P290" s="1135"/>
    </row>
    <row r="291" spans="2:16">
      <c r="B291" s="1132"/>
      <c r="C291" s="1132"/>
      <c r="D291" s="1132"/>
      <c r="E291" s="1132"/>
      <c r="F291" s="1132"/>
      <c r="G291" s="1133"/>
      <c r="H291" s="1132"/>
      <c r="I291" s="1132"/>
      <c r="J291" s="1132"/>
      <c r="K291" s="1134"/>
      <c r="L291" s="1134"/>
      <c r="M291" s="1134"/>
      <c r="N291" s="1134"/>
      <c r="O291" s="1134"/>
      <c r="P291" s="1135"/>
    </row>
    <row r="292" spans="2:16">
      <c r="B292" s="1132"/>
      <c r="C292" s="1132"/>
      <c r="D292" s="1132"/>
      <c r="E292" s="1132"/>
      <c r="F292" s="1132"/>
      <c r="G292" s="1133"/>
      <c r="H292" s="1132"/>
      <c r="I292" s="1132"/>
      <c r="J292" s="1132"/>
      <c r="K292" s="1134"/>
      <c r="L292" s="1134"/>
      <c r="M292" s="1134"/>
      <c r="N292" s="1134"/>
      <c r="O292" s="1134"/>
      <c r="P292" s="1135"/>
    </row>
    <row r="293" spans="2:16">
      <c r="B293" s="1132"/>
      <c r="C293" s="1132"/>
      <c r="D293" s="1132"/>
      <c r="E293" s="1132"/>
      <c r="F293" s="1132"/>
      <c r="G293" s="1133"/>
      <c r="H293" s="1132"/>
      <c r="I293" s="1132"/>
      <c r="J293" s="1132"/>
      <c r="K293" s="1134"/>
      <c r="L293" s="1134"/>
      <c r="M293" s="1134"/>
      <c r="N293" s="1134"/>
      <c r="O293" s="1134"/>
      <c r="P293" s="1135"/>
    </row>
    <row r="294" spans="2:16">
      <c r="B294" s="1132"/>
      <c r="C294" s="1132"/>
      <c r="D294" s="1132"/>
      <c r="E294" s="1132"/>
      <c r="F294" s="1132"/>
      <c r="G294" s="1133"/>
      <c r="H294" s="1132"/>
      <c r="I294" s="1132"/>
      <c r="J294" s="1132"/>
      <c r="K294" s="1134"/>
      <c r="L294" s="1134"/>
      <c r="M294" s="1134"/>
      <c r="N294" s="1134"/>
      <c r="O294" s="1134"/>
      <c r="P294" s="1135"/>
    </row>
    <row r="295" spans="2:16">
      <c r="B295" s="1132"/>
      <c r="C295" s="1132"/>
      <c r="D295" s="1132"/>
      <c r="E295" s="1132"/>
      <c r="F295" s="1132"/>
      <c r="G295" s="1133"/>
      <c r="H295" s="1132"/>
      <c r="I295" s="1132"/>
      <c r="J295" s="1132"/>
      <c r="K295" s="1134"/>
      <c r="L295" s="1134"/>
      <c r="M295" s="1134"/>
      <c r="N295" s="1134"/>
      <c r="O295" s="1134"/>
      <c r="P295" s="1135"/>
    </row>
    <row r="296" spans="2:16">
      <c r="B296" s="1132"/>
      <c r="C296" s="1132"/>
      <c r="D296" s="1132"/>
      <c r="E296" s="1132"/>
      <c r="F296" s="1132"/>
      <c r="G296" s="1133"/>
      <c r="H296" s="1132"/>
      <c r="I296" s="1132"/>
      <c r="J296" s="1132"/>
      <c r="K296" s="1134"/>
      <c r="L296" s="1134"/>
      <c r="M296" s="1134"/>
      <c r="N296" s="1134"/>
      <c r="O296" s="1134"/>
      <c r="P296" s="1135"/>
    </row>
    <row r="297" spans="2:16">
      <c r="B297" s="1132"/>
      <c r="C297" s="1132"/>
      <c r="D297" s="1132"/>
      <c r="E297" s="1132"/>
      <c r="F297" s="1132"/>
      <c r="G297" s="1133"/>
      <c r="H297" s="1132"/>
      <c r="I297" s="1132"/>
      <c r="J297" s="1132"/>
      <c r="K297" s="1134"/>
      <c r="L297" s="1134"/>
      <c r="M297" s="1134"/>
      <c r="N297" s="1134"/>
      <c r="O297" s="1134"/>
      <c r="P297" s="1135"/>
    </row>
    <row r="298" spans="2:16">
      <c r="B298" s="1132"/>
      <c r="C298" s="1132"/>
      <c r="D298" s="1132"/>
      <c r="E298" s="1132"/>
      <c r="F298" s="1132"/>
      <c r="G298" s="1133"/>
      <c r="H298" s="1132"/>
      <c r="I298" s="1132"/>
      <c r="J298" s="1132"/>
      <c r="K298" s="1134"/>
      <c r="L298" s="1134"/>
      <c r="M298" s="1134"/>
      <c r="N298" s="1134"/>
      <c r="O298" s="1134"/>
      <c r="P298" s="1135"/>
    </row>
    <row r="299" spans="2:16">
      <c r="B299" s="1132"/>
      <c r="C299" s="1132"/>
      <c r="D299" s="1132"/>
      <c r="E299" s="1132"/>
      <c r="F299" s="1132"/>
      <c r="G299" s="1133"/>
      <c r="H299" s="1132"/>
      <c r="I299" s="1132"/>
      <c r="J299" s="1132"/>
      <c r="K299" s="1134"/>
      <c r="L299" s="1134"/>
      <c r="M299" s="1134"/>
      <c r="N299" s="1134"/>
      <c r="O299" s="1134"/>
      <c r="P299" s="1135"/>
    </row>
    <row r="300" spans="2:16">
      <c r="B300" s="1132"/>
      <c r="C300" s="1132"/>
      <c r="D300" s="1132"/>
      <c r="E300" s="1132"/>
      <c r="F300" s="1132"/>
      <c r="G300" s="1133"/>
      <c r="H300" s="1132"/>
      <c r="I300" s="1132"/>
      <c r="J300" s="1132"/>
      <c r="K300" s="1134"/>
      <c r="L300" s="1134"/>
      <c r="M300" s="1134"/>
      <c r="N300" s="1134"/>
      <c r="O300" s="1134"/>
      <c r="P300" s="1135"/>
    </row>
    <row r="301" spans="2:16">
      <c r="B301" s="1132"/>
      <c r="C301" s="1132"/>
      <c r="D301" s="1132"/>
      <c r="E301" s="1132"/>
      <c r="F301" s="1132"/>
      <c r="G301" s="1133"/>
      <c r="H301" s="1132"/>
      <c r="I301" s="1132"/>
      <c r="J301" s="1132"/>
      <c r="K301" s="1134"/>
      <c r="L301" s="1134"/>
      <c r="M301" s="1134"/>
      <c r="N301" s="1134"/>
      <c r="O301" s="1134"/>
      <c r="P301" s="1135"/>
    </row>
    <row r="302" spans="2:16">
      <c r="B302" s="1132"/>
      <c r="C302" s="1132"/>
      <c r="D302" s="1132"/>
      <c r="E302" s="1132"/>
      <c r="F302" s="1132"/>
      <c r="G302" s="1133"/>
      <c r="H302" s="1132"/>
      <c r="I302" s="1132"/>
      <c r="J302" s="1132"/>
      <c r="K302" s="1134"/>
      <c r="L302" s="1134"/>
      <c r="M302" s="1134"/>
      <c r="N302" s="1134"/>
      <c r="O302" s="1134"/>
      <c r="P302" s="1135"/>
    </row>
    <row r="303" spans="2:16">
      <c r="B303" s="1132"/>
      <c r="C303" s="1132"/>
      <c r="D303" s="1132"/>
      <c r="E303" s="1132"/>
      <c r="F303" s="1132"/>
      <c r="G303" s="1133"/>
      <c r="H303" s="1132"/>
      <c r="I303" s="1132"/>
      <c r="J303" s="1132"/>
      <c r="K303" s="1134"/>
      <c r="L303" s="1134"/>
      <c r="M303" s="1134"/>
      <c r="N303" s="1134"/>
      <c r="O303" s="1134"/>
      <c r="P303" s="1135"/>
    </row>
    <row r="304" spans="2:16">
      <c r="B304" s="1132"/>
      <c r="C304" s="1132"/>
      <c r="D304" s="1132"/>
      <c r="E304" s="1132"/>
      <c r="F304" s="1132"/>
      <c r="G304" s="1133"/>
      <c r="H304" s="1132"/>
      <c r="I304" s="1132"/>
      <c r="J304" s="1132"/>
      <c r="K304" s="1134"/>
      <c r="L304" s="1134"/>
      <c r="M304" s="1134"/>
      <c r="N304" s="1134"/>
      <c r="O304" s="1134"/>
      <c r="P304" s="1135"/>
    </row>
    <row r="305" spans="2:16">
      <c r="B305" s="1132"/>
      <c r="C305" s="1132"/>
      <c r="D305" s="1132"/>
      <c r="E305" s="1132"/>
      <c r="F305" s="1132"/>
      <c r="G305" s="1133"/>
      <c r="H305" s="1132"/>
      <c r="I305" s="1132"/>
      <c r="J305" s="1132"/>
      <c r="K305" s="1134"/>
      <c r="L305" s="1134"/>
      <c r="M305" s="1134"/>
      <c r="N305" s="1134"/>
      <c r="O305" s="1134"/>
      <c r="P305" s="1135"/>
    </row>
    <row r="306" spans="2:16">
      <c r="B306" s="1132"/>
      <c r="C306" s="1132"/>
      <c r="D306" s="1132"/>
      <c r="E306" s="1132"/>
      <c r="F306" s="1132"/>
      <c r="G306" s="1133"/>
      <c r="H306" s="1132"/>
      <c r="I306" s="1132"/>
      <c r="J306" s="1132"/>
      <c r="K306" s="1134"/>
      <c r="L306" s="1134"/>
      <c r="M306" s="1134"/>
      <c r="N306" s="1134"/>
      <c r="O306" s="1134"/>
      <c r="P306" s="1135"/>
    </row>
    <row r="307" spans="2:16">
      <c r="B307" s="1132"/>
      <c r="C307" s="1132"/>
      <c r="D307" s="1132"/>
      <c r="E307" s="1132"/>
      <c r="F307" s="1132"/>
      <c r="G307" s="1133"/>
      <c r="H307" s="1132"/>
      <c r="I307" s="1132"/>
      <c r="J307" s="1132"/>
      <c r="K307" s="1134"/>
      <c r="L307" s="1134"/>
      <c r="M307" s="1134"/>
      <c r="N307" s="1134"/>
      <c r="O307" s="1134"/>
      <c r="P307" s="1135"/>
    </row>
    <row r="308" spans="2:16">
      <c r="B308" s="1132"/>
      <c r="C308" s="1132"/>
      <c r="D308" s="1132"/>
      <c r="E308" s="1132"/>
      <c r="F308" s="1132"/>
      <c r="G308" s="1133"/>
      <c r="H308" s="1132"/>
      <c r="I308" s="1132"/>
      <c r="J308" s="1132"/>
      <c r="K308" s="1134"/>
      <c r="L308" s="1134"/>
      <c r="M308" s="1134"/>
      <c r="N308" s="1134"/>
      <c r="O308" s="1134"/>
      <c r="P308" s="1135"/>
    </row>
    <row r="309" spans="2:16">
      <c r="B309" s="1132"/>
      <c r="C309" s="1132"/>
      <c r="D309" s="1132"/>
      <c r="E309" s="1132"/>
      <c r="F309" s="1132"/>
      <c r="G309" s="1133"/>
      <c r="H309" s="1132"/>
      <c r="I309" s="1132"/>
      <c r="J309" s="1132"/>
      <c r="K309" s="1134"/>
      <c r="L309" s="1134"/>
      <c r="M309" s="1134"/>
      <c r="N309" s="1134"/>
      <c r="O309" s="1134"/>
      <c r="P309" s="1135"/>
    </row>
    <row r="310" spans="2:16">
      <c r="B310" s="1132"/>
      <c r="C310" s="1132"/>
      <c r="D310" s="1132"/>
      <c r="E310" s="1132"/>
      <c r="F310" s="1132"/>
      <c r="G310" s="1133"/>
      <c r="H310" s="1132"/>
      <c r="I310" s="1132"/>
      <c r="J310" s="1132"/>
      <c r="K310" s="1134"/>
      <c r="L310" s="1134"/>
      <c r="M310" s="1134"/>
      <c r="N310" s="1134"/>
      <c r="O310" s="1134"/>
      <c r="P310" s="1135"/>
    </row>
    <row r="311" spans="2:16">
      <c r="B311" s="1132"/>
      <c r="C311" s="1132"/>
      <c r="D311" s="1132"/>
      <c r="E311" s="1132"/>
      <c r="F311" s="1132"/>
      <c r="G311" s="1133"/>
      <c r="H311" s="1132"/>
      <c r="I311" s="1132"/>
      <c r="J311" s="1132"/>
      <c r="K311" s="1134"/>
      <c r="L311" s="1134"/>
      <c r="M311" s="1134"/>
      <c r="N311" s="1134"/>
      <c r="O311" s="1134"/>
      <c r="P311" s="1135"/>
    </row>
    <row r="312" spans="2:16">
      <c r="B312" s="1132"/>
      <c r="C312" s="1132"/>
      <c r="D312" s="1132"/>
      <c r="E312" s="1132"/>
      <c r="F312" s="1132"/>
      <c r="G312" s="1133"/>
      <c r="H312" s="1132"/>
      <c r="I312" s="1132"/>
      <c r="J312" s="1132"/>
      <c r="K312" s="1134"/>
      <c r="L312" s="1134"/>
      <c r="M312" s="1134"/>
      <c r="N312" s="1134"/>
      <c r="O312" s="1134"/>
      <c r="P312" s="1135"/>
    </row>
    <row r="313" spans="2:16">
      <c r="B313" s="1132"/>
      <c r="C313" s="1132"/>
      <c r="D313" s="1132"/>
      <c r="E313" s="1132"/>
      <c r="F313" s="1132"/>
      <c r="G313" s="1133"/>
      <c r="H313" s="1132"/>
      <c r="I313" s="1132"/>
      <c r="J313" s="1132"/>
      <c r="K313" s="1134"/>
      <c r="L313" s="1134"/>
      <c r="M313" s="1134"/>
      <c r="N313" s="1134"/>
      <c r="O313" s="1134"/>
      <c r="P313" s="1135"/>
    </row>
    <row r="314" spans="2:16">
      <c r="B314" s="1132"/>
      <c r="C314" s="1132"/>
      <c r="D314" s="1132"/>
      <c r="E314" s="1132"/>
      <c r="F314" s="1132"/>
      <c r="G314" s="1133"/>
      <c r="H314" s="1132"/>
      <c r="I314" s="1132"/>
      <c r="J314" s="1132"/>
      <c r="K314" s="1134"/>
      <c r="L314" s="1134"/>
      <c r="M314" s="1134"/>
      <c r="N314" s="1134"/>
      <c r="O314" s="1134"/>
      <c r="P314" s="1135"/>
    </row>
    <row r="315" spans="2:16">
      <c r="B315" s="1132"/>
      <c r="C315" s="1132"/>
      <c r="D315" s="1132"/>
      <c r="E315" s="1132"/>
      <c r="F315" s="1132"/>
      <c r="G315" s="1133"/>
      <c r="H315" s="1132"/>
      <c r="I315" s="1132"/>
      <c r="J315" s="1132"/>
      <c r="K315" s="1134"/>
      <c r="L315" s="1134"/>
      <c r="M315" s="1134"/>
      <c r="N315" s="1134"/>
      <c r="O315" s="1134"/>
      <c r="P315" s="1135"/>
    </row>
    <row r="316" spans="2:16">
      <c r="B316" s="1132"/>
      <c r="C316" s="1132"/>
      <c r="D316" s="1132"/>
      <c r="E316" s="1132"/>
      <c r="F316" s="1132"/>
      <c r="G316" s="1133"/>
      <c r="H316" s="1132"/>
      <c r="I316" s="1132"/>
      <c r="J316" s="1132"/>
      <c r="K316" s="1134"/>
      <c r="L316" s="1134"/>
      <c r="M316" s="1134"/>
      <c r="N316" s="1134"/>
      <c r="O316" s="1134"/>
      <c r="P316" s="1135"/>
    </row>
    <row r="317" spans="2:16">
      <c r="B317" s="1132"/>
      <c r="C317" s="1132"/>
      <c r="D317" s="1132"/>
      <c r="E317" s="1132"/>
      <c r="F317" s="1132"/>
      <c r="G317" s="1133"/>
      <c r="H317" s="1132"/>
      <c r="I317" s="1132"/>
      <c r="J317" s="1132"/>
      <c r="K317" s="1134"/>
      <c r="L317" s="1134"/>
      <c r="M317" s="1134"/>
      <c r="N317" s="1134"/>
      <c r="O317" s="1134"/>
      <c r="P317" s="1135"/>
    </row>
    <row r="318" spans="2:16">
      <c r="B318" s="1132"/>
      <c r="C318" s="1132"/>
      <c r="D318" s="1132"/>
      <c r="E318" s="1132"/>
      <c r="F318" s="1132"/>
      <c r="G318" s="1133"/>
      <c r="H318" s="1132"/>
      <c r="I318" s="1132"/>
      <c r="J318" s="1132"/>
      <c r="K318" s="1134"/>
      <c r="L318" s="1134"/>
      <c r="M318" s="1134"/>
      <c r="N318" s="1134"/>
      <c r="O318" s="1134"/>
      <c r="P318" s="1135"/>
    </row>
    <row r="319" spans="2:16">
      <c r="B319" s="1132"/>
      <c r="C319" s="1132"/>
      <c r="D319" s="1132"/>
      <c r="E319" s="1132"/>
      <c r="F319" s="1132"/>
      <c r="G319" s="1133"/>
      <c r="H319" s="1132"/>
      <c r="I319" s="1132"/>
      <c r="J319" s="1132"/>
      <c r="K319" s="1134"/>
      <c r="L319" s="1134"/>
      <c r="M319" s="1134"/>
      <c r="N319" s="1134"/>
      <c r="O319" s="1134"/>
      <c r="P319" s="1135"/>
    </row>
    <row r="320" spans="2:16">
      <c r="B320" s="1132"/>
      <c r="C320" s="1132"/>
      <c r="D320" s="1132"/>
      <c r="E320" s="1132"/>
      <c r="F320" s="1132"/>
      <c r="G320" s="1133"/>
      <c r="H320" s="1132"/>
      <c r="I320" s="1132"/>
      <c r="J320" s="1132"/>
      <c r="K320" s="1134"/>
      <c r="L320" s="1134"/>
      <c r="M320" s="1134"/>
      <c r="N320" s="1134"/>
      <c r="O320" s="1134"/>
      <c r="P320" s="1135"/>
    </row>
    <row r="321" spans="2:16">
      <c r="B321" s="1132"/>
      <c r="C321" s="1132"/>
      <c r="D321" s="1132"/>
      <c r="E321" s="1132"/>
      <c r="F321" s="1132"/>
      <c r="G321" s="1133"/>
      <c r="H321" s="1132"/>
      <c r="I321" s="1132"/>
      <c r="J321" s="1132"/>
      <c r="K321" s="1134"/>
      <c r="L321" s="1134"/>
      <c r="M321" s="1134"/>
      <c r="N321" s="1134"/>
      <c r="O321" s="1134"/>
      <c r="P321" s="1135"/>
    </row>
    <row r="322" spans="2:16">
      <c r="B322" s="1132"/>
      <c r="C322" s="1132"/>
      <c r="D322" s="1132"/>
      <c r="E322" s="1132"/>
      <c r="F322" s="1132"/>
      <c r="G322" s="1133"/>
      <c r="H322" s="1132"/>
      <c r="I322" s="1132"/>
      <c r="J322" s="1132"/>
      <c r="K322" s="1134"/>
      <c r="L322" s="1134"/>
      <c r="M322" s="1134"/>
      <c r="N322" s="1134"/>
      <c r="O322" s="1134"/>
      <c r="P322" s="1135"/>
    </row>
    <row r="323" spans="2:16">
      <c r="B323" s="1132"/>
      <c r="C323" s="1132"/>
      <c r="D323" s="1132"/>
      <c r="E323" s="1132"/>
      <c r="F323" s="1132"/>
      <c r="G323" s="1133"/>
      <c r="H323" s="1132"/>
      <c r="I323" s="1132"/>
      <c r="J323" s="1132"/>
      <c r="K323" s="1134"/>
      <c r="L323" s="1134"/>
      <c r="M323" s="1134"/>
      <c r="N323" s="1134"/>
      <c r="O323" s="1134"/>
      <c r="P323" s="1135"/>
    </row>
    <row r="324" spans="2:16">
      <c r="B324" s="1132"/>
      <c r="C324" s="1132"/>
      <c r="D324" s="1132"/>
      <c r="E324" s="1132"/>
      <c r="F324" s="1132"/>
      <c r="G324" s="1133"/>
      <c r="H324" s="1132"/>
      <c r="I324" s="1132"/>
      <c r="J324" s="1132"/>
      <c r="K324" s="1134"/>
      <c r="L324" s="1134"/>
      <c r="M324" s="1134"/>
      <c r="N324" s="1134"/>
      <c r="O324" s="1134"/>
      <c r="P324" s="1135"/>
    </row>
    <row r="325" spans="2:16">
      <c r="B325" s="1132"/>
      <c r="C325" s="1132"/>
      <c r="D325" s="1132"/>
      <c r="E325" s="1132"/>
      <c r="F325" s="1132"/>
      <c r="G325" s="1133"/>
      <c r="H325" s="1132"/>
      <c r="I325" s="1132"/>
      <c r="J325" s="1132"/>
      <c r="K325" s="1134"/>
      <c r="L325" s="1134"/>
      <c r="M325" s="1134"/>
      <c r="N325" s="1134"/>
      <c r="O325" s="1134"/>
      <c r="P325" s="1135"/>
    </row>
    <row r="326" spans="2:16">
      <c r="B326" s="1132"/>
      <c r="C326" s="1132"/>
      <c r="D326" s="1132"/>
      <c r="E326" s="1132"/>
      <c r="F326" s="1132"/>
      <c r="G326" s="1133"/>
      <c r="H326" s="1132"/>
      <c r="I326" s="1132"/>
      <c r="J326" s="1132"/>
      <c r="K326" s="1134"/>
      <c r="L326" s="1134"/>
      <c r="M326" s="1134"/>
      <c r="N326" s="1134"/>
      <c r="O326" s="1134"/>
      <c r="P326" s="1135"/>
    </row>
    <row r="327" spans="2:16">
      <c r="B327" s="1132"/>
      <c r="C327" s="1132"/>
      <c r="D327" s="1132"/>
      <c r="E327" s="1132"/>
      <c r="F327" s="1132"/>
      <c r="G327" s="1133"/>
      <c r="H327" s="1132"/>
      <c r="I327" s="1132"/>
      <c r="J327" s="1132"/>
      <c r="K327" s="1134"/>
      <c r="L327" s="1134"/>
      <c r="M327" s="1134"/>
      <c r="N327" s="1134"/>
      <c r="O327" s="1134"/>
      <c r="P327" s="1135"/>
    </row>
    <row r="328" spans="2:16">
      <c r="B328" s="1132"/>
      <c r="C328" s="1132"/>
      <c r="D328" s="1132"/>
      <c r="E328" s="1132"/>
      <c r="F328" s="1132"/>
      <c r="G328" s="1133"/>
      <c r="H328" s="1132"/>
      <c r="I328" s="1132"/>
      <c r="J328" s="1132"/>
      <c r="K328" s="1134"/>
      <c r="L328" s="1134"/>
      <c r="M328" s="1134"/>
      <c r="N328" s="1134"/>
      <c r="O328" s="1134"/>
      <c r="P328" s="1135"/>
    </row>
    <row r="329" spans="2:16">
      <c r="B329" s="1132"/>
      <c r="C329" s="1132"/>
      <c r="D329" s="1132"/>
      <c r="E329" s="1132"/>
      <c r="F329" s="1132"/>
      <c r="G329" s="1133"/>
      <c r="H329" s="1132"/>
      <c r="I329" s="1132"/>
      <c r="J329" s="1132"/>
      <c r="K329" s="1134"/>
      <c r="L329" s="1134"/>
      <c r="M329" s="1134"/>
      <c r="N329" s="1134"/>
      <c r="O329" s="1134"/>
      <c r="P329" s="1135"/>
    </row>
    <row r="330" spans="2:16">
      <c r="B330" s="1132"/>
      <c r="C330" s="1132"/>
      <c r="D330" s="1132"/>
      <c r="E330" s="1132"/>
      <c r="F330" s="1132"/>
      <c r="G330" s="1133"/>
      <c r="H330" s="1132"/>
      <c r="I330" s="1132"/>
      <c r="J330" s="1132"/>
      <c r="K330" s="1134"/>
      <c r="L330" s="1134"/>
      <c r="M330" s="1134"/>
      <c r="N330" s="1134"/>
      <c r="O330" s="1134"/>
      <c r="P330" s="1135"/>
    </row>
    <row r="331" spans="2:16">
      <c r="B331" s="1132"/>
      <c r="C331" s="1132"/>
      <c r="D331" s="1132"/>
      <c r="E331" s="1132"/>
      <c r="F331" s="1132"/>
      <c r="G331" s="1133"/>
      <c r="H331" s="1132"/>
      <c r="I331" s="1132"/>
      <c r="J331" s="1132"/>
      <c r="K331" s="1134"/>
      <c r="L331" s="1134"/>
      <c r="M331" s="1134"/>
      <c r="N331" s="1134"/>
      <c r="O331" s="1134"/>
      <c r="P331" s="1135"/>
    </row>
    <row r="332" spans="2:16">
      <c r="B332" s="1132"/>
      <c r="C332" s="1132"/>
      <c r="D332" s="1132"/>
      <c r="E332" s="1132"/>
      <c r="F332" s="1132"/>
      <c r="G332" s="1133"/>
      <c r="H332" s="1132"/>
      <c r="I332" s="1132"/>
      <c r="J332" s="1132"/>
      <c r="K332" s="1134"/>
      <c r="L332" s="1134"/>
      <c r="M332" s="1134"/>
      <c r="N332" s="1134"/>
      <c r="O332" s="1134"/>
      <c r="P332" s="1135"/>
    </row>
    <row r="333" spans="2:16">
      <c r="B333" s="1132"/>
      <c r="C333" s="1132"/>
      <c r="D333" s="1132"/>
      <c r="E333" s="1132"/>
      <c r="F333" s="1132"/>
      <c r="G333" s="1133"/>
      <c r="H333" s="1132"/>
      <c r="I333" s="1132"/>
      <c r="J333" s="1132"/>
      <c r="K333" s="1134"/>
      <c r="L333" s="1134"/>
      <c r="M333" s="1134"/>
      <c r="N333" s="1134"/>
      <c r="O333" s="1134"/>
      <c r="P333" s="1135"/>
    </row>
    <row r="334" spans="2:16">
      <c r="B334" s="1132"/>
      <c r="C334" s="1132"/>
      <c r="D334" s="1132"/>
      <c r="E334" s="1132"/>
      <c r="F334" s="1132"/>
      <c r="G334" s="1133"/>
      <c r="H334" s="1132"/>
      <c r="I334" s="1132"/>
      <c r="J334" s="1132"/>
      <c r="K334" s="1134"/>
      <c r="L334" s="1134"/>
      <c r="M334" s="1134"/>
      <c r="N334" s="1134"/>
      <c r="O334" s="1134"/>
      <c r="P334" s="1135"/>
    </row>
    <row r="335" spans="2:16">
      <c r="B335" s="1132"/>
      <c r="C335" s="1132"/>
      <c r="D335" s="1132"/>
      <c r="E335" s="1132"/>
      <c r="F335" s="1132"/>
      <c r="G335" s="1133"/>
      <c r="H335" s="1132"/>
      <c r="I335" s="1132"/>
      <c r="J335" s="1132"/>
      <c r="K335" s="1134"/>
      <c r="L335" s="1134"/>
      <c r="M335" s="1134"/>
      <c r="N335" s="1134"/>
      <c r="O335" s="1134"/>
      <c r="P335" s="1135"/>
    </row>
    <row r="336" spans="2:16">
      <c r="B336" s="1132"/>
      <c r="C336" s="1132"/>
      <c r="D336" s="1132"/>
      <c r="E336" s="1132"/>
      <c r="F336" s="1132"/>
      <c r="G336" s="1133"/>
      <c r="H336" s="1132"/>
      <c r="I336" s="1132"/>
      <c r="J336" s="1132"/>
      <c r="K336" s="1134"/>
      <c r="L336" s="1134"/>
      <c r="M336" s="1134"/>
      <c r="N336" s="1134"/>
      <c r="O336" s="1134"/>
      <c r="P336" s="1135"/>
    </row>
    <row r="337" spans="2:16">
      <c r="B337" s="1132"/>
      <c r="C337" s="1132"/>
      <c r="D337" s="1132"/>
      <c r="E337" s="1132"/>
      <c r="F337" s="1132"/>
      <c r="G337" s="1133"/>
      <c r="H337" s="1132"/>
      <c r="I337" s="1132"/>
      <c r="J337" s="1132"/>
      <c r="K337" s="1134"/>
      <c r="L337" s="1134"/>
      <c r="M337" s="1134"/>
      <c r="N337" s="1134"/>
      <c r="O337" s="1134"/>
      <c r="P337" s="1135"/>
    </row>
    <row r="338" spans="2:16">
      <c r="B338" s="1132"/>
      <c r="C338" s="1132"/>
      <c r="D338" s="1132"/>
      <c r="E338" s="1132"/>
      <c r="F338" s="1132"/>
      <c r="G338" s="1133"/>
      <c r="H338" s="1132"/>
      <c r="I338" s="1132"/>
      <c r="J338" s="1132"/>
      <c r="K338" s="1134"/>
      <c r="L338" s="1134"/>
      <c r="M338" s="1134"/>
      <c r="N338" s="1134"/>
      <c r="O338" s="1134"/>
      <c r="P338" s="1135"/>
    </row>
    <row r="339" spans="2:16">
      <c r="B339" s="1132"/>
      <c r="C339" s="1132"/>
      <c r="D339" s="1132"/>
      <c r="E339" s="1132"/>
      <c r="F339" s="1132"/>
      <c r="G339" s="1133"/>
      <c r="H339" s="1132"/>
      <c r="I339" s="1132"/>
      <c r="J339" s="1132"/>
      <c r="K339" s="1134"/>
      <c r="L339" s="1134"/>
      <c r="M339" s="1134"/>
      <c r="N339" s="1134"/>
      <c r="O339" s="1134"/>
      <c r="P339" s="1135"/>
    </row>
    <row r="340" spans="2:16">
      <c r="B340" s="1132"/>
      <c r="C340" s="1132"/>
      <c r="D340" s="1132"/>
      <c r="E340" s="1132"/>
      <c r="F340" s="1132"/>
      <c r="G340" s="1133"/>
      <c r="H340" s="1132"/>
      <c r="I340" s="1132"/>
      <c r="J340" s="1132"/>
      <c r="K340" s="1134"/>
      <c r="L340" s="1134"/>
      <c r="M340" s="1134"/>
      <c r="N340" s="1134"/>
      <c r="O340" s="1134"/>
      <c r="P340" s="1135"/>
    </row>
    <row r="341" spans="2:16">
      <c r="B341" s="1132"/>
      <c r="C341" s="1132"/>
      <c r="D341" s="1132"/>
      <c r="E341" s="1132"/>
      <c r="F341" s="1132"/>
      <c r="G341" s="1133"/>
      <c r="H341" s="1132"/>
      <c r="I341" s="1132"/>
      <c r="J341" s="1132"/>
      <c r="K341" s="1134"/>
      <c r="L341" s="1134"/>
      <c r="M341" s="1134"/>
      <c r="N341" s="1134"/>
      <c r="O341" s="1134"/>
      <c r="P341" s="1135"/>
    </row>
    <row r="342" spans="2:16">
      <c r="B342" s="1132"/>
      <c r="C342" s="1132"/>
      <c r="D342" s="1132"/>
      <c r="E342" s="1132"/>
      <c r="F342" s="1132"/>
      <c r="G342" s="1133"/>
      <c r="H342" s="1132"/>
      <c r="I342" s="1132"/>
      <c r="J342" s="1132"/>
      <c r="K342" s="1134"/>
      <c r="L342" s="1134"/>
      <c r="M342" s="1134"/>
      <c r="N342" s="1134"/>
      <c r="O342" s="1134"/>
      <c r="P342" s="1135"/>
    </row>
    <row r="343" spans="2:16">
      <c r="B343" s="1132"/>
      <c r="C343" s="1132"/>
      <c r="D343" s="1132"/>
      <c r="E343" s="1132"/>
      <c r="F343" s="1132"/>
      <c r="G343" s="1133"/>
      <c r="H343" s="1132"/>
      <c r="I343" s="1132"/>
      <c r="J343" s="1132"/>
      <c r="K343" s="1134"/>
      <c r="L343" s="1134"/>
      <c r="M343" s="1134"/>
      <c r="N343" s="1134"/>
      <c r="O343" s="1134"/>
      <c r="P343" s="1135"/>
    </row>
    <row r="344" spans="2:16">
      <c r="B344" s="1132"/>
      <c r="C344" s="1132"/>
      <c r="D344" s="1132"/>
      <c r="E344" s="1132"/>
      <c r="F344" s="1132"/>
      <c r="G344" s="1133"/>
      <c r="H344" s="1132"/>
      <c r="I344" s="1132"/>
      <c r="J344" s="1132"/>
      <c r="K344" s="1134"/>
      <c r="L344" s="1134"/>
      <c r="M344" s="1134"/>
      <c r="N344" s="1134"/>
      <c r="O344" s="1134"/>
      <c r="P344" s="1135"/>
    </row>
    <row r="345" spans="2:16">
      <c r="B345" s="1132"/>
      <c r="C345" s="1132"/>
      <c r="D345" s="1132"/>
      <c r="E345" s="1132"/>
      <c r="F345" s="1132"/>
      <c r="G345" s="1133"/>
      <c r="H345" s="1132"/>
      <c r="I345" s="1132"/>
      <c r="J345" s="1132"/>
      <c r="K345" s="1134"/>
      <c r="L345" s="1134"/>
      <c r="M345" s="1134"/>
      <c r="N345" s="1134"/>
      <c r="O345" s="1134"/>
      <c r="P345" s="1135"/>
    </row>
    <row r="346" spans="2:16">
      <c r="B346" s="1132"/>
      <c r="C346" s="1132"/>
      <c r="D346" s="1132"/>
      <c r="E346" s="1132"/>
      <c r="F346" s="1132"/>
      <c r="G346" s="1133"/>
      <c r="H346" s="1132"/>
      <c r="I346" s="1132"/>
      <c r="J346" s="1132"/>
      <c r="K346" s="1134"/>
      <c r="L346" s="1134"/>
      <c r="M346" s="1134"/>
      <c r="N346" s="1134"/>
      <c r="O346" s="1134"/>
      <c r="P346" s="1135"/>
    </row>
    <row r="347" spans="2:16">
      <c r="B347" s="1132"/>
      <c r="C347" s="1132"/>
      <c r="D347" s="1132"/>
      <c r="E347" s="1132"/>
      <c r="F347" s="1132"/>
      <c r="G347" s="1133"/>
      <c r="H347" s="1132"/>
      <c r="I347" s="1132"/>
      <c r="J347" s="1132"/>
      <c r="K347" s="1134"/>
      <c r="L347" s="1134"/>
      <c r="M347" s="1134"/>
      <c r="N347" s="1134"/>
      <c r="O347" s="1134"/>
      <c r="P347" s="1135"/>
    </row>
    <row r="348" spans="2:16">
      <c r="B348" s="1132"/>
      <c r="C348" s="1132"/>
      <c r="D348" s="1132"/>
      <c r="E348" s="1132"/>
      <c r="F348" s="1132"/>
      <c r="G348" s="1133"/>
      <c r="H348" s="1132"/>
      <c r="I348" s="1132"/>
      <c r="J348" s="1132"/>
      <c r="K348" s="1134"/>
      <c r="L348" s="1134"/>
      <c r="M348" s="1134"/>
      <c r="N348" s="1134"/>
      <c r="O348" s="1134"/>
      <c r="P348" s="1135"/>
    </row>
    <row r="349" spans="2:16">
      <c r="B349" s="1132"/>
      <c r="C349" s="1132"/>
      <c r="D349" s="1132"/>
      <c r="E349" s="1132"/>
      <c r="F349" s="1132"/>
      <c r="G349" s="1133"/>
      <c r="H349" s="1132"/>
      <c r="I349" s="1132"/>
      <c r="J349" s="1132"/>
      <c r="K349" s="1134"/>
      <c r="L349" s="1134"/>
      <c r="M349" s="1134"/>
      <c r="N349" s="1134"/>
      <c r="O349" s="1134"/>
      <c r="P349" s="1135"/>
    </row>
    <row r="350" spans="2:16">
      <c r="B350" s="1132"/>
      <c r="C350" s="1132"/>
      <c r="D350" s="1132"/>
      <c r="E350" s="1132"/>
      <c r="F350" s="1132"/>
      <c r="G350" s="1133"/>
      <c r="H350" s="1132"/>
      <c r="I350" s="1132"/>
      <c r="J350" s="1132"/>
      <c r="K350" s="1134"/>
      <c r="L350" s="1134"/>
      <c r="M350" s="1134"/>
      <c r="N350" s="1134"/>
      <c r="O350" s="1134"/>
      <c r="P350" s="1135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74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pageSetUpPr fitToPage="1"/>
  </sheetPr>
  <dimension ref="A1:L316"/>
  <sheetViews>
    <sheetView topLeftCell="A51" zoomScale="40" zoomScaleNormal="40" workbookViewId="0">
      <selection activeCell="C196" sqref="C196"/>
    </sheetView>
  </sheetViews>
  <sheetFormatPr baseColWidth="10" defaultColWidth="11.5703125" defaultRowHeight="12.75"/>
  <cols>
    <col min="1" max="1" width="12.140625" style="97" customWidth="1"/>
    <col min="2" max="2" width="15.42578125" style="284" customWidth="1"/>
    <col min="3" max="3" width="11.7109375" style="496" customWidth="1"/>
    <col min="4" max="5" width="12.85546875" style="496" customWidth="1"/>
    <col min="6" max="6" width="10.85546875" style="496" customWidth="1"/>
    <col min="7" max="8" width="11" style="496" customWidth="1"/>
    <col min="9" max="9" width="13.42578125" style="835" customWidth="1"/>
  </cols>
  <sheetData>
    <row r="1" spans="1:9" ht="10.5" customHeight="1"/>
    <row r="2" spans="1:9" ht="10.5" customHeight="1"/>
    <row r="3" spans="1:9" s="98" customFormat="1" ht="18.95" customHeight="1">
      <c r="A3" s="128"/>
      <c r="B3" s="803" t="s">
        <v>260</v>
      </c>
      <c r="C3" s="804"/>
      <c r="D3" s="804"/>
      <c r="E3" s="804"/>
      <c r="F3" s="804"/>
      <c r="G3" s="804"/>
      <c r="H3" s="804"/>
      <c r="I3" s="836"/>
    </row>
    <row r="4" spans="1:9" s="1" customFormat="1" ht="0.6" hidden="1" customHeight="1">
      <c r="A4" s="97"/>
      <c r="B4" s="284"/>
      <c r="C4" s="496"/>
      <c r="D4" s="496"/>
      <c r="E4" s="496"/>
      <c r="F4" s="496"/>
      <c r="G4" s="496"/>
      <c r="H4" s="496"/>
      <c r="I4" s="835"/>
    </row>
    <row r="5" spans="1:9" s="3" customFormat="1" ht="8.25" hidden="1" customHeight="1">
      <c r="A5" s="97"/>
      <c r="B5" s="284"/>
      <c r="C5" s="496"/>
      <c r="D5" s="496"/>
      <c r="E5" s="496"/>
      <c r="F5" s="496"/>
      <c r="G5" s="496"/>
      <c r="H5" s="496"/>
      <c r="I5" s="835"/>
    </row>
    <row r="6" spans="1:9" s="3" customFormat="1" ht="8.25" hidden="1" customHeight="1">
      <c r="A6" s="97"/>
      <c r="B6" s="497"/>
      <c r="C6" s="496"/>
      <c r="D6" s="496"/>
      <c r="E6" s="496"/>
      <c r="F6" s="496"/>
      <c r="G6" s="496"/>
      <c r="H6" s="496"/>
      <c r="I6" s="835"/>
    </row>
    <row r="7" spans="1:9" s="4" customFormat="1" ht="20.25" customHeight="1">
      <c r="A7" s="129"/>
      <c r="B7" s="506"/>
      <c r="C7" s="507" t="s">
        <v>0</v>
      </c>
      <c r="D7" s="507" t="s">
        <v>1</v>
      </c>
      <c r="E7" s="507" t="s">
        <v>2</v>
      </c>
      <c r="F7" s="507" t="s">
        <v>3</v>
      </c>
      <c r="G7" s="507" t="s">
        <v>4</v>
      </c>
      <c r="H7" s="507" t="s">
        <v>5</v>
      </c>
      <c r="I7" s="705" t="s">
        <v>6</v>
      </c>
    </row>
    <row r="8" spans="1:9" s="5" customFormat="1" ht="52.5" customHeight="1">
      <c r="A8" s="130"/>
      <c r="B8" s="813" t="s">
        <v>335</v>
      </c>
      <c r="C8" s="814"/>
      <c r="D8" s="814"/>
      <c r="E8" s="814"/>
      <c r="F8" s="814"/>
      <c r="G8" s="814"/>
      <c r="H8" s="814"/>
      <c r="I8" s="837"/>
    </row>
    <row r="9" spans="1:9" s="5" customFormat="1" ht="15.75" hidden="1" customHeight="1">
      <c r="A9" s="130">
        <v>2007</v>
      </c>
      <c r="B9" s="723"/>
      <c r="C9" s="711"/>
      <c r="D9" s="711"/>
      <c r="E9" s="711"/>
      <c r="F9" s="711"/>
      <c r="G9" s="711"/>
      <c r="H9" s="711"/>
      <c r="I9" s="838"/>
    </row>
    <row r="10" spans="1:9" s="41" customFormat="1" ht="18" hidden="1" customHeight="1">
      <c r="A10" s="132" t="s">
        <v>9</v>
      </c>
      <c r="B10" s="708">
        <v>2007</v>
      </c>
      <c r="C10" s="709">
        <v>1332396</v>
      </c>
      <c r="D10" s="709">
        <v>165449</v>
      </c>
      <c r="E10" s="709">
        <v>157974</v>
      </c>
      <c r="F10" s="709">
        <v>3684</v>
      </c>
      <c r="G10" s="709">
        <v>681</v>
      </c>
      <c r="H10" s="710">
        <v>182433</v>
      </c>
      <c r="I10" s="839">
        <v>1842617</v>
      </c>
    </row>
    <row r="11" spans="1:9" s="41" customFormat="1" ht="18" hidden="1" customHeight="1">
      <c r="A11" s="132" t="s">
        <v>10</v>
      </c>
      <c r="B11" s="477">
        <v>2007</v>
      </c>
      <c r="C11" s="788">
        <v>1371469</v>
      </c>
      <c r="D11" s="788">
        <v>169527</v>
      </c>
      <c r="E11" s="788">
        <v>156740</v>
      </c>
      <c r="F11" s="788">
        <v>4161</v>
      </c>
      <c r="G11" s="788">
        <v>705</v>
      </c>
      <c r="H11" s="788">
        <v>175636</v>
      </c>
      <c r="I11" s="828">
        <v>1878238</v>
      </c>
    </row>
    <row r="12" spans="1:9" s="41" customFormat="1" ht="18" customHeight="1">
      <c r="A12" s="132" t="s">
        <v>40</v>
      </c>
      <c r="B12" s="477">
        <v>2007</v>
      </c>
      <c r="C12" s="788">
        <v>1410653</v>
      </c>
      <c r="D12" s="788">
        <v>175768</v>
      </c>
      <c r="E12" s="788">
        <v>154545</v>
      </c>
      <c r="F12" s="788">
        <v>4434</v>
      </c>
      <c r="G12" s="788">
        <v>723</v>
      </c>
      <c r="H12" s="788">
        <v>170127</v>
      </c>
      <c r="I12" s="829">
        <v>1916250</v>
      </c>
    </row>
    <row r="13" spans="1:9" s="41" customFormat="1" ht="18" hidden="1" customHeight="1">
      <c r="A13" s="131" t="s">
        <v>41</v>
      </c>
      <c r="B13" s="477">
        <v>2007</v>
      </c>
      <c r="C13" s="788">
        <v>1442473</v>
      </c>
      <c r="D13" s="788">
        <v>182231</v>
      </c>
      <c r="E13" s="788">
        <v>152953</v>
      </c>
      <c r="F13" s="788">
        <v>4597</v>
      </c>
      <c r="G13" s="788">
        <v>716</v>
      </c>
      <c r="H13" s="788">
        <v>166520</v>
      </c>
      <c r="I13" s="829">
        <v>1949491</v>
      </c>
    </row>
    <row r="14" spans="1:9" s="41" customFormat="1" ht="18" hidden="1" customHeight="1">
      <c r="A14" s="132" t="s">
        <v>42</v>
      </c>
      <c r="B14" s="477">
        <v>2007</v>
      </c>
      <c r="C14" s="788">
        <v>1483814</v>
      </c>
      <c r="D14" s="788">
        <v>188797</v>
      </c>
      <c r="E14" s="788">
        <v>153594</v>
      </c>
      <c r="F14" s="788">
        <v>4796</v>
      </c>
      <c r="G14" s="788">
        <v>704</v>
      </c>
      <c r="H14" s="788">
        <v>163523</v>
      </c>
      <c r="I14" s="828">
        <v>1995229</v>
      </c>
    </row>
    <row r="15" spans="1:9" s="41" customFormat="1" ht="18" hidden="1" customHeight="1">
      <c r="A15" s="132" t="s">
        <v>43</v>
      </c>
      <c r="B15" s="477">
        <v>2007</v>
      </c>
      <c r="C15" s="788">
        <v>1519763</v>
      </c>
      <c r="D15" s="788">
        <v>195771</v>
      </c>
      <c r="E15" s="788">
        <v>148599</v>
      </c>
      <c r="F15" s="788">
        <v>4993</v>
      </c>
      <c r="G15" s="788">
        <v>691</v>
      </c>
      <c r="H15" s="788">
        <v>160743</v>
      </c>
      <c r="I15" s="828">
        <v>2030559</v>
      </c>
    </row>
    <row r="16" spans="1:9" s="5" customFormat="1" ht="18" hidden="1" customHeight="1">
      <c r="A16" s="132" t="s">
        <v>44</v>
      </c>
      <c r="B16" s="477">
        <v>2007</v>
      </c>
      <c r="C16" s="788">
        <v>1540963</v>
      </c>
      <c r="D16" s="788">
        <v>201379</v>
      </c>
      <c r="E16" s="788">
        <v>142335</v>
      </c>
      <c r="F16" s="788">
        <v>5170</v>
      </c>
      <c r="G16" s="788">
        <v>681</v>
      </c>
      <c r="H16" s="788">
        <v>157777</v>
      </c>
      <c r="I16" s="828">
        <v>2048305</v>
      </c>
    </row>
    <row r="17" spans="1:9" s="5" customFormat="1" ht="17.45" hidden="1" customHeight="1">
      <c r="A17" s="132" t="s">
        <v>45</v>
      </c>
      <c r="B17" s="477">
        <v>2007</v>
      </c>
      <c r="C17" s="788">
        <v>1508937</v>
      </c>
      <c r="D17" s="788">
        <v>205130</v>
      </c>
      <c r="E17" s="788">
        <v>140071</v>
      </c>
      <c r="F17" s="788">
        <v>5130</v>
      </c>
      <c r="G17" s="788">
        <v>678</v>
      </c>
      <c r="H17" s="788">
        <v>155122</v>
      </c>
      <c r="I17" s="828">
        <v>2015069</v>
      </c>
    </row>
    <row r="18" spans="1:9" s="5" customFormat="1" ht="17.25" hidden="1" customHeight="1">
      <c r="A18" s="132" t="s">
        <v>56</v>
      </c>
      <c r="B18" s="477">
        <v>2007</v>
      </c>
      <c r="C18" s="788">
        <v>1519289</v>
      </c>
      <c r="D18" s="788">
        <v>209845</v>
      </c>
      <c r="E18" s="788">
        <v>142702</v>
      </c>
      <c r="F18" s="788">
        <v>5125</v>
      </c>
      <c r="G18" s="788">
        <v>693</v>
      </c>
      <c r="H18" s="788">
        <v>152743</v>
      </c>
      <c r="I18" s="828">
        <v>2030397</v>
      </c>
    </row>
    <row r="19" spans="1:9" s="5" customFormat="1" ht="17.25" hidden="1" customHeight="1">
      <c r="A19" s="132" t="s">
        <v>57</v>
      </c>
      <c r="B19" s="477">
        <v>2007</v>
      </c>
      <c r="C19" s="788">
        <v>1520543</v>
      </c>
      <c r="D19" s="788">
        <v>215864</v>
      </c>
      <c r="E19" s="788">
        <v>151464</v>
      </c>
      <c r="F19" s="788">
        <v>5067</v>
      </c>
      <c r="G19" s="788">
        <v>688</v>
      </c>
      <c r="H19" s="788">
        <v>151626</v>
      </c>
      <c r="I19" s="828">
        <v>2045252</v>
      </c>
    </row>
    <row r="20" spans="1:9" s="5" customFormat="1" ht="17.25" hidden="1" customHeight="1">
      <c r="A20" s="132" t="s">
        <v>58</v>
      </c>
      <c r="B20" s="477">
        <v>2007</v>
      </c>
      <c r="C20" s="788">
        <v>1518119</v>
      </c>
      <c r="D20" s="788">
        <v>220489</v>
      </c>
      <c r="E20" s="788">
        <v>154757</v>
      </c>
      <c r="F20" s="788">
        <v>4698</v>
      </c>
      <c r="G20" s="788">
        <v>683</v>
      </c>
      <c r="H20" s="788">
        <v>151867</v>
      </c>
      <c r="I20" s="828">
        <v>2050614</v>
      </c>
    </row>
    <row r="21" spans="1:9" s="5" customFormat="1" ht="17.25" hidden="1" customHeight="1">
      <c r="A21" s="132" t="s">
        <v>59</v>
      </c>
      <c r="B21" s="477">
        <v>2007</v>
      </c>
      <c r="C21" s="788">
        <v>1493481</v>
      </c>
      <c r="D21" s="788">
        <v>223426</v>
      </c>
      <c r="E21" s="788">
        <v>158692</v>
      </c>
      <c r="F21" s="788">
        <v>4108</v>
      </c>
      <c r="G21" s="788">
        <v>674</v>
      </c>
      <c r="H21" s="788">
        <v>152657</v>
      </c>
      <c r="I21" s="828">
        <v>2033036</v>
      </c>
    </row>
    <row r="22" spans="1:9" s="5" customFormat="1" ht="17.25" hidden="1" customHeight="1">
      <c r="A22" s="130">
        <v>2008</v>
      </c>
      <c r="B22" s="477">
        <v>2008</v>
      </c>
      <c r="C22" s="964"/>
      <c r="D22" s="964"/>
      <c r="E22" s="964"/>
      <c r="F22" s="964"/>
      <c r="G22" s="964"/>
      <c r="H22" s="964"/>
      <c r="I22" s="965"/>
    </row>
    <row r="23" spans="1:9" s="5" customFormat="1" ht="17.25" hidden="1" customHeight="1">
      <c r="A23" s="132" t="s">
        <v>9</v>
      </c>
      <c r="B23" s="477">
        <v>2008</v>
      </c>
      <c r="C23" s="788">
        <v>1457518</v>
      </c>
      <c r="D23" s="788">
        <v>224793</v>
      </c>
      <c r="E23" s="788">
        <v>160394</v>
      </c>
      <c r="F23" s="788">
        <v>4053</v>
      </c>
      <c r="G23" s="788">
        <v>647</v>
      </c>
      <c r="H23" s="788">
        <v>152697</v>
      </c>
      <c r="I23" s="828">
        <v>2000102</v>
      </c>
    </row>
    <row r="24" spans="1:9" s="5" customFormat="1" ht="17.25" hidden="1" customHeight="1">
      <c r="A24" s="132" t="s">
        <v>10</v>
      </c>
      <c r="B24" s="477">
        <v>2008</v>
      </c>
      <c r="C24" s="788">
        <v>1485107</v>
      </c>
      <c r="D24" s="788">
        <v>228665</v>
      </c>
      <c r="E24" s="788">
        <v>174880</v>
      </c>
      <c r="F24" s="788">
        <v>4746</v>
      </c>
      <c r="G24" s="788">
        <v>648</v>
      </c>
      <c r="H24" s="788">
        <v>153897</v>
      </c>
      <c r="I24" s="828">
        <v>2047942</v>
      </c>
    </row>
    <row r="25" spans="1:9" s="92" customFormat="1" ht="17.25" customHeight="1">
      <c r="A25" s="132" t="s">
        <v>40</v>
      </c>
      <c r="B25" s="477">
        <v>2008</v>
      </c>
      <c r="C25" s="788">
        <v>1503075</v>
      </c>
      <c r="D25" s="788">
        <v>232747</v>
      </c>
      <c r="E25" s="788">
        <v>180765</v>
      </c>
      <c r="F25" s="788">
        <v>5007</v>
      </c>
      <c r="G25" s="788">
        <v>643</v>
      </c>
      <c r="H25" s="788">
        <v>156476</v>
      </c>
      <c r="I25" s="828">
        <v>2078714</v>
      </c>
    </row>
    <row r="26" spans="1:9" s="5" customFormat="1" ht="17.25" hidden="1" customHeight="1">
      <c r="A26" s="131" t="s">
        <v>41</v>
      </c>
      <c r="B26" s="477">
        <v>2008</v>
      </c>
      <c r="C26" s="788">
        <v>1521239</v>
      </c>
      <c r="D26" s="788">
        <v>235501</v>
      </c>
      <c r="E26" s="788">
        <v>187940</v>
      </c>
      <c r="F26" s="788">
        <v>5142</v>
      </c>
      <c r="G26" s="788">
        <v>651</v>
      </c>
      <c r="H26" s="788">
        <v>159355</v>
      </c>
      <c r="I26" s="828">
        <v>2109828</v>
      </c>
    </row>
    <row r="27" spans="1:9" s="92" customFormat="1" ht="17.25" hidden="1" customHeight="1">
      <c r="A27" s="132" t="s">
        <v>42</v>
      </c>
      <c r="B27" s="477">
        <v>2008</v>
      </c>
      <c r="C27" s="788">
        <v>1542888</v>
      </c>
      <c r="D27" s="788">
        <v>237063</v>
      </c>
      <c r="E27" s="788">
        <v>195130</v>
      </c>
      <c r="F27" s="788">
        <v>5419</v>
      </c>
      <c r="G27" s="788">
        <v>658</v>
      </c>
      <c r="H27" s="788">
        <v>162465</v>
      </c>
      <c r="I27" s="828">
        <v>2143623</v>
      </c>
    </row>
    <row r="28" spans="1:9" s="41" customFormat="1" ht="17.25" hidden="1" customHeight="1">
      <c r="A28" s="132" t="s">
        <v>43</v>
      </c>
      <c r="B28" s="477">
        <v>2008</v>
      </c>
      <c r="C28" s="788">
        <v>1555074</v>
      </c>
      <c r="D28" s="788">
        <v>238627</v>
      </c>
      <c r="E28" s="788">
        <v>182630</v>
      </c>
      <c r="F28" s="788">
        <v>4998</v>
      </c>
      <c r="G28" s="788">
        <v>657</v>
      </c>
      <c r="H28" s="788">
        <v>165205</v>
      </c>
      <c r="I28" s="828">
        <v>2147191</v>
      </c>
    </row>
    <row r="29" spans="1:9" s="5" customFormat="1" ht="17.25" hidden="1" customHeight="1">
      <c r="A29" s="132" t="s">
        <v>44</v>
      </c>
      <c r="B29" s="477">
        <v>2008</v>
      </c>
      <c r="C29" s="788">
        <v>1569672</v>
      </c>
      <c r="D29" s="788">
        <v>237774</v>
      </c>
      <c r="E29" s="788">
        <v>171120</v>
      </c>
      <c r="F29" s="788">
        <v>5741</v>
      </c>
      <c r="G29" s="788">
        <v>664</v>
      </c>
      <c r="H29" s="788">
        <v>166909</v>
      </c>
      <c r="I29" s="828">
        <v>2151880</v>
      </c>
    </row>
    <row r="30" spans="1:9" s="5" customFormat="1" ht="17.25" hidden="1" customHeight="1">
      <c r="A30" s="169" t="s">
        <v>45</v>
      </c>
      <c r="B30" s="477">
        <v>2008</v>
      </c>
      <c r="C30" s="788">
        <v>1533364</v>
      </c>
      <c r="D30" s="788">
        <v>235077</v>
      </c>
      <c r="E30" s="788">
        <v>169305</v>
      </c>
      <c r="F30" s="788">
        <v>5750</v>
      </c>
      <c r="G30" s="788">
        <v>716</v>
      </c>
      <c r="H30" s="788">
        <v>167666</v>
      </c>
      <c r="I30" s="828">
        <v>2111878</v>
      </c>
    </row>
    <row r="31" spans="1:9" s="5" customFormat="1" ht="17.25" hidden="1" customHeight="1">
      <c r="A31" s="169" t="s">
        <v>56</v>
      </c>
      <c r="B31" s="477">
        <v>2008</v>
      </c>
      <c r="C31" s="788">
        <v>1502998.18</v>
      </c>
      <c r="D31" s="788">
        <v>234108.68</v>
      </c>
      <c r="E31" s="788">
        <v>177797.9</v>
      </c>
      <c r="F31" s="788">
        <v>5692.09</v>
      </c>
      <c r="G31" s="788">
        <v>741.9</v>
      </c>
      <c r="H31" s="788">
        <v>167318.31</v>
      </c>
      <c r="I31" s="828">
        <v>2088657</v>
      </c>
    </row>
    <row r="32" spans="1:9" s="121" customFormat="1" ht="17.25" hidden="1" customHeight="1">
      <c r="A32" s="169" t="s">
        <v>57</v>
      </c>
      <c r="B32" s="477">
        <v>2008</v>
      </c>
      <c r="C32" s="788">
        <v>1451237.82</v>
      </c>
      <c r="D32" s="788">
        <v>232241.8</v>
      </c>
      <c r="E32" s="788">
        <v>201737.3</v>
      </c>
      <c r="F32" s="788">
        <v>5267.08</v>
      </c>
      <c r="G32" s="788">
        <v>725.56</v>
      </c>
      <c r="H32" s="788">
        <v>168337.52</v>
      </c>
      <c r="I32" s="828">
        <v>2059547.17</v>
      </c>
    </row>
    <row r="33" spans="1:9" s="15" customFormat="1" ht="17.25" hidden="1" customHeight="1">
      <c r="A33" s="169" t="s">
        <v>58</v>
      </c>
      <c r="B33" s="477">
        <v>2008</v>
      </c>
      <c r="C33" s="788">
        <v>1393175.8</v>
      </c>
      <c r="D33" s="788">
        <v>228554.4</v>
      </c>
      <c r="E33" s="788">
        <v>197992.4</v>
      </c>
      <c r="F33" s="788">
        <v>5164.95</v>
      </c>
      <c r="G33" s="788">
        <v>711</v>
      </c>
      <c r="H33" s="788">
        <v>169692.35</v>
      </c>
      <c r="I33" s="828">
        <v>1995290.9</v>
      </c>
    </row>
    <row r="34" spans="1:9" s="5" customFormat="1" ht="17.25" hidden="1" customHeight="1">
      <c r="A34" s="132" t="s">
        <v>59</v>
      </c>
      <c r="B34" s="477">
        <v>2008</v>
      </c>
      <c r="C34" s="788">
        <v>1337571.68</v>
      </c>
      <c r="D34" s="788">
        <v>224156</v>
      </c>
      <c r="E34" s="788">
        <v>201379.26</v>
      </c>
      <c r="F34" s="788">
        <v>4399.8900000000003</v>
      </c>
      <c r="G34" s="788">
        <v>679.47</v>
      </c>
      <c r="H34" s="788">
        <v>170445.63</v>
      </c>
      <c r="I34" s="828">
        <v>1938631.94</v>
      </c>
    </row>
    <row r="35" spans="1:9" s="5" customFormat="1" ht="17.25" hidden="1" customHeight="1">
      <c r="A35" s="130">
        <v>2009</v>
      </c>
      <c r="B35" s="477">
        <v>2009</v>
      </c>
      <c r="C35" s="964"/>
      <c r="D35" s="964"/>
      <c r="E35" s="964"/>
      <c r="F35" s="964"/>
      <c r="G35" s="964"/>
      <c r="H35" s="964"/>
      <c r="I35" s="965"/>
    </row>
    <row r="36" spans="1:9" s="92" customFormat="1" ht="17.25" hidden="1" customHeight="1">
      <c r="A36" s="132" t="s">
        <v>9</v>
      </c>
      <c r="B36" s="477">
        <v>2009</v>
      </c>
      <c r="C36" s="788">
        <v>1276804.95</v>
      </c>
      <c r="D36" s="788">
        <v>216814.25</v>
      </c>
      <c r="E36" s="788">
        <v>207147.85</v>
      </c>
      <c r="F36" s="788">
        <v>4122.7</v>
      </c>
      <c r="G36" s="788">
        <v>684.35</v>
      </c>
      <c r="H36" s="788">
        <v>170784.35</v>
      </c>
      <c r="I36" s="828">
        <v>1876358.45</v>
      </c>
    </row>
    <row r="37" spans="1:9" s="5" customFormat="1" ht="17.25" hidden="1" customHeight="1">
      <c r="A37" s="132" t="s">
        <v>10</v>
      </c>
      <c r="B37" s="477">
        <v>2009</v>
      </c>
      <c r="C37" s="788">
        <v>1271601.3500000001</v>
      </c>
      <c r="D37" s="788">
        <v>211260.95</v>
      </c>
      <c r="E37" s="788">
        <v>212481.7</v>
      </c>
      <c r="F37" s="788">
        <v>4752.05</v>
      </c>
      <c r="G37" s="788">
        <v>707.25</v>
      </c>
      <c r="H37" s="788">
        <v>172147.20000000001</v>
      </c>
      <c r="I37" s="828">
        <v>1872950.5</v>
      </c>
    </row>
    <row r="38" spans="1:9" s="5" customFormat="1" ht="17.25" customHeight="1">
      <c r="A38" s="132" t="s">
        <v>40</v>
      </c>
      <c r="B38" s="477">
        <v>2009</v>
      </c>
      <c r="C38" s="788">
        <v>1265703.18</v>
      </c>
      <c r="D38" s="788">
        <v>209052.77</v>
      </c>
      <c r="E38" s="788">
        <v>219727.81</v>
      </c>
      <c r="F38" s="788">
        <v>5066.5</v>
      </c>
      <c r="G38" s="788">
        <v>719.81</v>
      </c>
      <c r="H38" s="788">
        <v>173700.86</v>
      </c>
      <c r="I38" s="828">
        <v>1873970.93</v>
      </c>
    </row>
    <row r="39" spans="1:9" s="5" customFormat="1" ht="17.25" hidden="1" customHeight="1">
      <c r="A39" s="131" t="s">
        <v>41</v>
      </c>
      <c r="B39" s="477">
        <v>2009</v>
      </c>
      <c r="C39" s="788">
        <v>1269399.55</v>
      </c>
      <c r="D39" s="788">
        <v>207689.75</v>
      </c>
      <c r="E39" s="788">
        <v>229749</v>
      </c>
      <c r="F39" s="788">
        <v>5146.3999999999996</v>
      </c>
      <c r="G39" s="788">
        <v>720.45</v>
      </c>
      <c r="H39" s="788">
        <v>174686.55</v>
      </c>
      <c r="I39" s="828">
        <v>1887391.7</v>
      </c>
    </row>
    <row r="40" spans="1:9" s="92" customFormat="1" ht="17.25" hidden="1" customHeight="1">
      <c r="A40" s="132" t="s">
        <v>42</v>
      </c>
      <c r="B40" s="477">
        <v>2009</v>
      </c>
      <c r="C40" s="788">
        <v>1286018.5</v>
      </c>
      <c r="D40" s="788">
        <v>207073.5</v>
      </c>
      <c r="E40" s="788">
        <v>243234.6</v>
      </c>
      <c r="F40" s="788">
        <v>5299.1</v>
      </c>
      <c r="G40" s="788">
        <v>720.35</v>
      </c>
      <c r="H40" s="788">
        <v>174876.65</v>
      </c>
      <c r="I40" s="828">
        <v>1917222.7</v>
      </c>
    </row>
    <row r="41" spans="1:9" s="41" customFormat="1" ht="17.25" hidden="1" customHeight="1">
      <c r="A41" s="132" t="s">
        <v>43</v>
      </c>
      <c r="B41" s="477">
        <v>2009</v>
      </c>
      <c r="C41" s="788">
        <v>1302924.45</v>
      </c>
      <c r="D41" s="788">
        <v>206691</v>
      </c>
      <c r="E41" s="788">
        <v>239358.31</v>
      </c>
      <c r="F41" s="788">
        <v>5313.09</v>
      </c>
      <c r="G41" s="788">
        <v>719.31</v>
      </c>
      <c r="H41" s="788">
        <v>174930.72</v>
      </c>
      <c r="I41" s="828">
        <f>SUM(C41:H41)</f>
        <v>1929936.8800000001</v>
      </c>
    </row>
    <row r="42" spans="1:9" s="92" customFormat="1" ht="17.25" hidden="1" customHeight="1">
      <c r="A42" s="132" t="s">
        <v>44</v>
      </c>
      <c r="B42" s="477">
        <v>2009</v>
      </c>
      <c r="C42" s="788">
        <v>1325530.6499999999</v>
      </c>
      <c r="D42" s="788">
        <v>205178.26</v>
      </c>
      <c r="E42" s="788">
        <v>223362.43</v>
      </c>
      <c r="F42" s="788">
        <v>5598.08</v>
      </c>
      <c r="G42" s="788">
        <v>707</v>
      </c>
      <c r="H42" s="788">
        <v>174500.6</v>
      </c>
      <c r="I42" s="828">
        <v>1934877.04</v>
      </c>
    </row>
    <row r="43" spans="1:9" s="5" customFormat="1" ht="17.25" hidden="1" customHeight="1">
      <c r="A43" s="169" t="s">
        <v>45</v>
      </c>
      <c r="B43" s="477">
        <v>2009</v>
      </c>
      <c r="C43" s="788">
        <v>1312830</v>
      </c>
      <c r="D43" s="788">
        <v>203188</v>
      </c>
      <c r="E43" s="788">
        <v>218916</v>
      </c>
      <c r="F43" s="788">
        <v>5641</v>
      </c>
      <c r="G43" s="788">
        <v>707</v>
      </c>
      <c r="H43" s="788">
        <v>174046</v>
      </c>
      <c r="I43" s="828">
        <v>1915328</v>
      </c>
    </row>
    <row r="44" spans="1:9" s="5" customFormat="1" ht="17.25" hidden="1" customHeight="1">
      <c r="A44" s="169" t="s">
        <v>56</v>
      </c>
      <c r="B44" s="477">
        <v>2009</v>
      </c>
      <c r="C44" s="788">
        <v>1286085.8999999999</v>
      </c>
      <c r="D44" s="788">
        <v>202815.72</v>
      </c>
      <c r="E44" s="788">
        <v>240171.95</v>
      </c>
      <c r="F44" s="788">
        <v>5492.31</v>
      </c>
      <c r="G44" s="788">
        <v>707</v>
      </c>
      <c r="H44" s="788">
        <v>173321.27</v>
      </c>
      <c r="I44" s="828">
        <v>1908594.63</v>
      </c>
    </row>
    <row r="45" spans="1:9" s="121" customFormat="1" ht="17.25" hidden="1" customHeight="1">
      <c r="A45" s="169" t="s">
        <v>57</v>
      </c>
      <c r="B45" s="477">
        <v>2009</v>
      </c>
      <c r="C45" s="788">
        <v>1256570.8</v>
      </c>
      <c r="D45" s="788">
        <v>201704.33</v>
      </c>
      <c r="E45" s="788">
        <v>254183.85</v>
      </c>
      <c r="F45" s="788">
        <v>5169.76</v>
      </c>
      <c r="G45" s="788">
        <v>708.57</v>
      </c>
      <c r="H45" s="788">
        <v>173960.28</v>
      </c>
      <c r="I45" s="828">
        <v>1892297.61</v>
      </c>
    </row>
    <row r="46" spans="1:9" s="121" customFormat="1" ht="17.25" hidden="1" customHeight="1">
      <c r="A46" s="169" t="s">
        <v>58</v>
      </c>
      <c r="B46" s="477">
        <v>2009</v>
      </c>
      <c r="C46" s="788">
        <v>1233490.33</v>
      </c>
      <c r="D46" s="788">
        <v>199098.76</v>
      </c>
      <c r="E46" s="788">
        <v>250290.52</v>
      </c>
      <c r="F46" s="788">
        <v>4864.47</v>
      </c>
      <c r="G46" s="788">
        <v>709.66</v>
      </c>
      <c r="H46" s="788">
        <v>174890</v>
      </c>
      <c r="I46" s="828">
        <v>1863343.76</v>
      </c>
    </row>
    <row r="47" spans="1:9" s="15" customFormat="1" ht="17.25" hidden="1" customHeight="1">
      <c r="A47" s="131" t="s">
        <v>59</v>
      </c>
      <c r="B47" s="477">
        <v>2009</v>
      </c>
      <c r="C47" s="788">
        <v>1210692.6299999999</v>
      </c>
      <c r="D47" s="788">
        <v>197624.84</v>
      </c>
      <c r="E47" s="788">
        <v>259428.63</v>
      </c>
      <c r="F47" s="788">
        <v>4118.84</v>
      </c>
      <c r="G47" s="788">
        <v>691.73</v>
      </c>
      <c r="H47" s="788">
        <v>175490.26</v>
      </c>
      <c r="I47" s="828">
        <v>1848046.94</v>
      </c>
    </row>
    <row r="48" spans="1:9" s="5" customFormat="1" ht="17.25" hidden="1" customHeight="1">
      <c r="A48" s="130">
        <v>2010</v>
      </c>
      <c r="B48" s="477">
        <v>2010</v>
      </c>
      <c r="C48" s="964"/>
      <c r="D48" s="964"/>
      <c r="E48" s="964"/>
      <c r="F48" s="964"/>
      <c r="G48" s="964"/>
      <c r="H48" s="964"/>
      <c r="I48" s="965"/>
    </row>
    <row r="49" spans="1:9" s="117" customFormat="1" ht="17.25" hidden="1" customHeight="1">
      <c r="A49" s="132" t="s">
        <v>9</v>
      </c>
      <c r="B49" s="477">
        <v>2010</v>
      </c>
      <c r="C49" s="788">
        <v>1168108.47</v>
      </c>
      <c r="D49" s="788">
        <v>195749.78</v>
      </c>
      <c r="E49" s="788">
        <v>262683.31</v>
      </c>
      <c r="F49" s="788">
        <v>4024.21</v>
      </c>
      <c r="G49" s="788">
        <v>693.15</v>
      </c>
      <c r="H49" s="788">
        <v>175614.31</v>
      </c>
      <c r="I49" s="828">
        <v>1806873.26</v>
      </c>
    </row>
    <row r="50" spans="1:9" s="117" customFormat="1" ht="17.25" hidden="1" customHeight="1">
      <c r="A50" s="132" t="s">
        <v>10</v>
      </c>
      <c r="B50" s="477">
        <v>2010</v>
      </c>
      <c r="C50" s="788">
        <v>1179024.8500000001</v>
      </c>
      <c r="D50" s="788">
        <v>194963.35</v>
      </c>
      <c r="E50" s="788">
        <v>261121.75</v>
      </c>
      <c r="F50" s="788">
        <v>4610.05</v>
      </c>
      <c r="G50" s="788">
        <v>719.85</v>
      </c>
      <c r="H50" s="788">
        <v>177545.15</v>
      </c>
      <c r="I50" s="828">
        <v>1817985</v>
      </c>
    </row>
    <row r="51" spans="1:9" s="59" customFormat="1" ht="17.25" customHeight="1">
      <c r="A51" s="132" t="s">
        <v>40</v>
      </c>
      <c r="B51" s="477">
        <v>2010</v>
      </c>
      <c r="C51" s="788">
        <v>1190814.6000000001</v>
      </c>
      <c r="D51" s="788">
        <v>196037.82</v>
      </c>
      <c r="E51" s="788">
        <v>255740.08</v>
      </c>
      <c r="F51" s="788">
        <v>4993.5200000000004</v>
      </c>
      <c r="G51" s="788">
        <v>728.04</v>
      </c>
      <c r="H51" s="788">
        <v>179915.56</v>
      </c>
      <c r="I51" s="828">
        <v>1828229.65</v>
      </c>
    </row>
    <row r="52" spans="1:9" s="59" customFormat="1" ht="17.25" hidden="1" customHeight="1">
      <c r="A52" s="131" t="s">
        <v>41</v>
      </c>
      <c r="B52" s="477">
        <v>2010</v>
      </c>
      <c r="C52" s="788">
        <v>1212530.55</v>
      </c>
      <c r="D52" s="788">
        <v>197412.1</v>
      </c>
      <c r="E52" s="788">
        <v>252611.1</v>
      </c>
      <c r="F52" s="788">
        <v>5204.7</v>
      </c>
      <c r="G52" s="788">
        <v>729.5</v>
      </c>
      <c r="H52" s="788">
        <v>181881.2</v>
      </c>
      <c r="I52" s="828">
        <v>1850369.15</v>
      </c>
    </row>
    <row r="53" spans="1:9" s="59" customFormat="1" ht="17.25" hidden="1" customHeight="1">
      <c r="A53" s="132" t="s">
        <v>42</v>
      </c>
      <c r="B53" s="477">
        <v>2010</v>
      </c>
      <c r="C53" s="788">
        <v>1239060.19</v>
      </c>
      <c r="D53" s="788">
        <v>198890.57</v>
      </c>
      <c r="E53" s="788">
        <v>256419.95</v>
      </c>
      <c r="F53" s="788">
        <v>5277.9</v>
      </c>
      <c r="G53" s="788">
        <v>705</v>
      </c>
      <c r="H53" s="788">
        <v>183184.66</v>
      </c>
      <c r="I53" s="828">
        <v>1883538.28</v>
      </c>
    </row>
    <row r="54" spans="1:9" s="117" customFormat="1" ht="17.25" hidden="1" customHeight="1">
      <c r="A54" s="132" t="s">
        <v>43</v>
      </c>
      <c r="B54" s="477">
        <v>2010</v>
      </c>
      <c r="C54" s="788">
        <v>1260606.5</v>
      </c>
      <c r="D54" s="788">
        <v>200342.22</v>
      </c>
      <c r="E54" s="788">
        <v>249340</v>
      </c>
      <c r="F54" s="788">
        <v>5317.72</v>
      </c>
      <c r="G54" s="788">
        <v>691.9</v>
      </c>
      <c r="H54" s="788">
        <v>183361.45</v>
      </c>
      <c r="I54" s="828">
        <v>1899659.81</v>
      </c>
    </row>
    <row r="55" spans="1:9" s="117" customFormat="1" ht="17.25" hidden="1" customHeight="1">
      <c r="A55" s="132" t="s">
        <v>44</v>
      </c>
      <c r="B55" s="477">
        <v>2010</v>
      </c>
      <c r="C55" s="788">
        <v>1282765.54</v>
      </c>
      <c r="D55" s="788">
        <v>200488.95</v>
      </c>
      <c r="E55" s="788">
        <v>228194.72</v>
      </c>
      <c r="F55" s="788">
        <v>5463.09</v>
      </c>
      <c r="G55" s="788">
        <v>670</v>
      </c>
      <c r="H55" s="788">
        <v>182574.27</v>
      </c>
      <c r="I55" s="828">
        <v>1900156.59</v>
      </c>
    </row>
    <row r="56" spans="1:9" s="117" customFormat="1" ht="17.25" hidden="1" customHeight="1">
      <c r="A56" s="116" t="s">
        <v>45</v>
      </c>
      <c r="B56" s="477">
        <v>2010</v>
      </c>
      <c r="C56" s="788">
        <v>1270345.0900000001</v>
      </c>
      <c r="D56" s="788">
        <v>199473.4</v>
      </c>
      <c r="E56" s="788">
        <v>221031.86</v>
      </c>
      <c r="F56" s="788">
        <v>5346.04</v>
      </c>
      <c r="G56" s="788">
        <v>654.67999999999995</v>
      </c>
      <c r="H56" s="788">
        <v>181083.59</v>
      </c>
      <c r="I56" s="828">
        <v>1877934.68</v>
      </c>
    </row>
    <row r="57" spans="1:9" s="117" customFormat="1" ht="17.25" hidden="1" customHeight="1">
      <c r="A57" s="116" t="s">
        <v>56</v>
      </c>
      <c r="B57" s="477">
        <v>2010</v>
      </c>
      <c r="C57" s="788">
        <v>1244780.22</v>
      </c>
      <c r="D57" s="788">
        <v>199969.09</v>
      </c>
      <c r="E57" s="788">
        <v>238711.13</v>
      </c>
      <c r="F57" s="788">
        <v>5326.54</v>
      </c>
      <c r="G57" s="788">
        <v>651.95000000000005</v>
      </c>
      <c r="H57" s="788">
        <v>179235.77</v>
      </c>
      <c r="I57" s="828">
        <v>1868674.72</v>
      </c>
    </row>
    <row r="58" spans="1:9" s="117" customFormat="1" ht="17.25" hidden="1" customHeight="1">
      <c r="A58" s="116" t="s">
        <v>57</v>
      </c>
      <c r="B58" s="477">
        <v>2010</v>
      </c>
      <c r="C58" s="788">
        <v>1217676</v>
      </c>
      <c r="D58" s="788">
        <v>200519.15</v>
      </c>
      <c r="E58" s="788">
        <v>258973</v>
      </c>
      <c r="F58" s="788">
        <v>5175.1000000000004</v>
      </c>
      <c r="G58" s="788">
        <v>638.65</v>
      </c>
      <c r="H58" s="788">
        <v>179091.15</v>
      </c>
      <c r="I58" s="828">
        <v>1862073.05</v>
      </c>
    </row>
    <row r="59" spans="1:9" s="117" customFormat="1" ht="17.25" hidden="1" customHeight="1">
      <c r="A59" s="169" t="s">
        <v>58</v>
      </c>
      <c r="B59" s="477">
        <v>2010</v>
      </c>
      <c r="C59" s="788">
        <v>1192090.76</v>
      </c>
      <c r="D59" s="788">
        <v>199978.14</v>
      </c>
      <c r="E59" s="788">
        <v>251322.61</v>
      </c>
      <c r="F59" s="788">
        <v>4744.76</v>
      </c>
      <c r="G59" s="788">
        <v>623.28</v>
      </c>
      <c r="H59" s="788">
        <v>178994.47</v>
      </c>
      <c r="I59" s="828">
        <v>1827754.04</v>
      </c>
    </row>
    <row r="60" spans="1:9" s="118" customFormat="1" ht="17.25" hidden="1" customHeight="1">
      <c r="A60" s="133" t="s">
        <v>59</v>
      </c>
      <c r="B60" s="477">
        <v>2010</v>
      </c>
      <c r="C60" s="788">
        <v>1169961.78</v>
      </c>
      <c r="D60" s="788">
        <v>198932.36</v>
      </c>
      <c r="E60" s="788">
        <v>262607.35999999999</v>
      </c>
      <c r="F60" s="788">
        <v>3959.94</v>
      </c>
      <c r="G60" s="788">
        <v>585.73</v>
      </c>
      <c r="H60" s="788">
        <v>178931.57</v>
      </c>
      <c r="I60" s="828">
        <v>1814978.78</v>
      </c>
    </row>
    <row r="61" spans="1:9" s="5" customFormat="1" ht="17.25" hidden="1" customHeight="1">
      <c r="A61" s="130">
        <v>2011</v>
      </c>
      <c r="B61" s="477">
        <v>2011</v>
      </c>
      <c r="C61" s="964"/>
      <c r="D61" s="964"/>
      <c r="E61" s="964"/>
      <c r="F61" s="964"/>
      <c r="G61" s="964"/>
      <c r="H61" s="964"/>
      <c r="I61" s="965"/>
    </row>
    <row r="62" spans="1:9" s="119" customFormat="1" ht="17.25" hidden="1" customHeight="1">
      <c r="A62" s="132" t="s">
        <v>9</v>
      </c>
      <c r="B62" s="477">
        <v>2011</v>
      </c>
      <c r="C62" s="788">
        <v>1132465.45</v>
      </c>
      <c r="D62" s="788">
        <v>197692.55</v>
      </c>
      <c r="E62" s="788">
        <v>264748.2</v>
      </c>
      <c r="F62" s="788">
        <v>3922.8</v>
      </c>
      <c r="G62" s="788">
        <v>564.54999999999995</v>
      </c>
      <c r="H62" s="788">
        <v>178173.35</v>
      </c>
      <c r="I62" s="828">
        <v>1777566.9</v>
      </c>
    </row>
    <row r="63" spans="1:9" s="119" customFormat="1" ht="17.25" hidden="1" customHeight="1">
      <c r="A63" s="132" t="s">
        <v>10</v>
      </c>
      <c r="B63" s="477">
        <v>2011</v>
      </c>
      <c r="C63" s="788">
        <v>1134974.2</v>
      </c>
      <c r="D63" s="788">
        <v>197992.15</v>
      </c>
      <c r="E63" s="788">
        <v>253078.05</v>
      </c>
      <c r="F63" s="788">
        <v>4442.25</v>
      </c>
      <c r="G63" s="788">
        <v>550.4</v>
      </c>
      <c r="H63" s="788">
        <v>178736.2</v>
      </c>
      <c r="I63" s="828">
        <v>1769773.25</v>
      </c>
    </row>
    <row r="64" spans="1:9" s="120" customFormat="1" ht="17.25" customHeight="1">
      <c r="A64" s="132" t="s">
        <v>40</v>
      </c>
      <c r="B64" s="477">
        <v>2011</v>
      </c>
      <c r="C64" s="788">
        <v>1144545.3</v>
      </c>
      <c r="D64" s="788">
        <v>200182.21</v>
      </c>
      <c r="E64" s="788">
        <v>246986.26</v>
      </c>
      <c r="F64" s="788">
        <v>4810.7299999999996</v>
      </c>
      <c r="G64" s="788">
        <v>563.52</v>
      </c>
      <c r="H64" s="788">
        <v>180350.43</v>
      </c>
      <c r="I64" s="828">
        <v>1777438.47</v>
      </c>
    </row>
    <row r="65" spans="1:9" s="59" customFormat="1" ht="17.25" hidden="1" customHeight="1">
      <c r="A65" s="131" t="s">
        <v>41</v>
      </c>
      <c r="B65" s="477">
        <v>2011</v>
      </c>
      <c r="C65" s="788">
        <v>1162183.21</v>
      </c>
      <c r="D65" s="788">
        <v>203023.89</v>
      </c>
      <c r="E65" s="788">
        <v>251367.42</v>
      </c>
      <c r="F65" s="788">
        <v>4992</v>
      </c>
      <c r="G65" s="788">
        <v>597</v>
      </c>
      <c r="H65" s="788">
        <v>181816.1</v>
      </c>
      <c r="I65" s="828">
        <v>1803979.63</v>
      </c>
    </row>
    <row r="66" spans="1:9" s="59" customFormat="1" ht="17.25" hidden="1" customHeight="1">
      <c r="A66" s="132" t="s">
        <v>42</v>
      </c>
      <c r="B66" s="477">
        <v>2011</v>
      </c>
      <c r="C66" s="788">
        <v>1184203.5900000001</v>
      </c>
      <c r="D66" s="788">
        <v>206190.81</v>
      </c>
      <c r="E66" s="788">
        <v>264602.40000000002</v>
      </c>
      <c r="F66" s="788">
        <v>5076.7700000000004</v>
      </c>
      <c r="G66" s="788">
        <v>605.04</v>
      </c>
      <c r="H66" s="788">
        <v>182665.13</v>
      </c>
      <c r="I66" s="828">
        <v>1843343.77</v>
      </c>
    </row>
    <row r="67" spans="1:9" s="59" customFormat="1" ht="17.25" hidden="1" customHeight="1">
      <c r="A67" s="132" t="s">
        <v>43</v>
      </c>
      <c r="B67" s="477">
        <v>2011</v>
      </c>
      <c r="C67" s="788">
        <v>1200556</v>
      </c>
      <c r="D67" s="788">
        <v>208478</v>
      </c>
      <c r="E67" s="788">
        <v>252313</v>
      </c>
      <c r="F67" s="788">
        <v>5200</v>
      </c>
      <c r="G67" s="788">
        <v>629</v>
      </c>
      <c r="H67" s="788">
        <v>183727</v>
      </c>
      <c r="I67" s="828">
        <v>1850903</v>
      </c>
    </row>
    <row r="68" spans="1:9" s="59" customFormat="1" ht="17.25" hidden="1" customHeight="1">
      <c r="A68" s="132" t="s">
        <v>44</v>
      </c>
      <c r="B68" s="477">
        <v>2011</v>
      </c>
      <c r="C68" s="788">
        <v>1220570.8</v>
      </c>
      <c r="D68" s="788">
        <v>208837.47</v>
      </c>
      <c r="E68" s="788">
        <v>230280.52</v>
      </c>
      <c r="F68" s="788">
        <v>5398.9</v>
      </c>
      <c r="G68" s="788">
        <v>623.04</v>
      </c>
      <c r="H68" s="788">
        <v>184050.28</v>
      </c>
      <c r="I68" s="828">
        <v>1849761.04</v>
      </c>
    </row>
    <row r="69" spans="1:9" s="59" customFormat="1" ht="17.25" hidden="1" customHeight="1">
      <c r="A69" s="116" t="s">
        <v>45</v>
      </c>
      <c r="B69" s="477">
        <v>2011</v>
      </c>
      <c r="C69" s="788">
        <v>1207764.6299999999</v>
      </c>
      <c r="D69" s="788">
        <v>208286.22</v>
      </c>
      <c r="E69" s="788">
        <v>224119.81</v>
      </c>
      <c r="F69" s="788">
        <v>5403.72</v>
      </c>
      <c r="G69" s="788">
        <v>620.17999999999995</v>
      </c>
      <c r="H69" s="788">
        <v>183851.86</v>
      </c>
      <c r="I69" s="828">
        <v>1830046.45</v>
      </c>
    </row>
    <row r="70" spans="1:9" s="59" customFormat="1" ht="17.25" hidden="1" customHeight="1">
      <c r="A70" s="116" t="s">
        <v>56</v>
      </c>
      <c r="B70" s="477">
        <v>2011</v>
      </c>
      <c r="C70" s="788">
        <v>1178466.04</v>
      </c>
      <c r="D70" s="788">
        <v>209373.77</v>
      </c>
      <c r="E70" s="788">
        <v>240424.22</v>
      </c>
      <c r="F70" s="788">
        <v>5278.86</v>
      </c>
      <c r="G70" s="788">
        <v>614.04</v>
      </c>
      <c r="H70" s="788">
        <v>182504.9</v>
      </c>
      <c r="I70" s="828">
        <v>1816661.86</v>
      </c>
    </row>
    <row r="71" spans="1:9" s="59" customFormat="1" ht="17.25" hidden="1" customHeight="1">
      <c r="A71" s="116" t="s">
        <v>57</v>
      </c>
      <c r="B71" s="477">
        <v>2011</v>
      </c>
      <c r="C71" s="788">
        <v>1141732.55</v>
      </c>
      <c r="D71" s="788">
        <v>210143.2</v>
      </c>
      <c r="E71" s="788">
        <v>245068.05</v>
      </c>
      <c r="F71" s="788">
        <v>5020.45</v>
      </c>
      <c r="G71" s="788">
        <v>623.04999999999995</v>
      </c>
      <c r="H71" s="788">
        <v>182774.25</v>
      </c>
      <c r="I71" s="828">
        <v>1785361.55</v>
      </c>
    </row>
    <row r="72" spans="1:9" s="117" customFormat="1" ht="17.25" hidden="1" customHeight="1">
      <c r="A72" s="169" t="s">
        <v>58</v>
      </c>
      <c r="B72" s="477">
        <v>2011</v>
      </c>
      <c r="C72" s="788">
        <v>1106828.04</v>
      </c>
      <c r="D72" s="788">
        <v>209216.47</v>
      </c>
      <c r="E72" s="788">
        <v>246544.66</v>
      </c>
      <c r="F72" s="788">
        <v>4634.28</v>
      </c>
      <c r="G72" s="788">
        <v>624.85</v>
      </c>
      <c r="H72" s="788">
        <v>183448.9</v>
      </c>
      <c r="I72" s="828">
        <v>1751297.23</v>
      </c>
    </row>
    <row r="73" spans="1:9" s="121" customFormat="1" ht="17.25" hidden="1" customHeight="1">
      <c r="A73" s="122" t="s">
        <v>59</v>
      </c>
      <c r="B73" s="477">
        <v>2011</v>
      </c>
      <c r="C73" s="788">
        <v>1084633.45</v>
      </c>
      <c r="D73" s="788">
        <v>208511.5</v>
      </c>
      <c r="E73" s="788">
        <v>258608.35</v>
      </c>
      <c r="F73" s="788">
        <v>3870.7</v>
      </c>
      <c r="G73" s="788">
        <v>603.25</v>
      </c>
      <c r="H73" s="788">
        <v>182695.1</v>
      </c>
      <c r="I73" s="828">
        <v>1738922.35</v>
      </c>
    </row>
    <row r="74" spans="1:9" s="5" customFormat="1" ht="17.25" hidden="1" customHeight="1">
      <c r="A74" s="130">
        <v>2012</v>
      </c>
      <c r="B74" s="477">
        <v>2012</v>
      </c>
      <c r="C74" s="964"/>
      <c r="D74" s="964"/>
      <c r="E74" s="964"/>
      <c r="F74" s="964"/>
      <c r="G74" s="964"/>
      <c r="H74" s="964"/>
      <c r="I74" s="965"/>
    </row>
    <row r="75" spans="1:9" s="5" customFormat="1" ht="17.25" hidden="1" customHeight="1">
      <c r="A75" s="132" t="s">
        <v>9</v>
      </c>
      <c r="B75" s="477">
        <v>2012</v>
      </c>
      <c r="C75" s="788">
        <v>1308806.03</v>
      </c>
      <c r="D75" s="788">
        <v>205224.71</v>
      </c>
      <c r="E75" s="788" t="s">
        <v>213</v>
      </c>
      <c r="F75" s="788">
        <v>3800.33</v>
      </c>
      <c r="G75" s="788">
        <v>601.41999999999996</v>
      </c>
      <c r="H75" s="788">
        <v>173344.9</v>
      </c>
      <c r="I75" s="828">
        <v>1691777.76</v>
      </c>
    </row>
    <row r="76" spans="1:9" s="92" customFormat="1" ht="17.25" hidden="1" customHeight="1">
      <c r="A76" s="132" t="s">
        <v>10</v>
      </c>
      <c r="B76" s="477">
        <v>2011.5384615384601</v>
      </c>
      <c r="C76" s="788">
        <v>1319753.04</v>
      </c>
      <c r="D76" s="788">
        <v>207357.95</v>
      </c>
      <c r="E76" s="789" t="s">
        <v>213</v>
      </c>
      <c r="F76" s="788">
        <v>4413.1899999999996</v>
      </c>
      <c r="G76" s="788">
        <v>608.57000000000005</v>
      </c>
      <c r="H76" s="788">
        <v>149415.60999999999</v>
      </c>
      <c r="I76" s="828">
        <v>1681548.3599999999</v>
      </c>
    </row>
    <row r="77" spans="1:9" s="92" customFormat="1" ht="17.25" customHeight="1">
      <c r="A77" s="132" t="s">
        <v>40</v>
      </c>
      <c r="B77" s="477">
        <v>2011.59120879121</v>
      </c>
      <c r="C77" s="788">
        <v>1346080.81</v>
      </c>
      <c r="D77" s="788">
        <v>209304.36</v>
      </c>
      <c r="E77" s="789" t="s">
        <v>213</v>
      </c>
      <c r="F77" s="788">
        <v>4808.26</v>
      </c>
      <c r="G77" s="788">
        <v>609.95000000000005</v>
      </c>
      <c r="H77" s="788">
        <v>129924.68</v>
      </c>
      <c r="I77" s="828">
        <v>1690728.0599999998</v>
      </c>
    </row>
    <row r="78" spans="1:9" s="5" customFormat="1" ht="17.25" hidden="1" customHeight="1">
      <c r="A78" s="131" t="s">
        <v>41</v>
      </c>
      <c r="B78" s="477">
        <v>2011.6439560439601</v>
      </c>
      <c r="C78" s="788">
        <v>1377411.5236842106</v>
      </c>
      <c r="D78" s="788">
        <v>211976.1</v>
      </c>
      <c r="E78" s="789" t="s">
        <v>213</v>
      </c>
      <c r="F78" s="788">
        <v>4877.3100000000004</v>
      </c>
      <c r="G78" s="788">
        <v>603.36</v>
      </c>
      <c r="H78" s="789">
        <v>113710.42</v>
      </c>
      <c r="I78" s="828">
        <v>1708578.7136842108</v>
      </c>
    </row>
    <row r="79" spans="1:9" s="5" customFormat="1" ht="17.25" hidden="1" customHeight="1">
      <c r="A79" s="132" t="s">
        <v>42</v>
      </c>
      <c r="B79" s="477">
        <v>2011.6967032967</v>
      </c>
      <c r="C79" s="788">
        <v>1420433.2699999998</v>
      </c>
      <c r="D79" s="788">
        <v>215049.53999999998</v>
      </c>
      <c r="E79" s="789" t="s">
        <v>213</v>
      </c>
      <c r="F79" s="788">
        <v>4938.76</v>
      </c>
      <c r="G79" s="788">
        <v>598.45000000000005</v>
      </c>
      <c r="H79" s="788">
        <v>98822.540000000008</v>
      </c>
      <c r="I79" s="828">
        <v>1739842.5600000001</v>
      </c>
    </row>
    <row r="80" spans="1:9" s="5" customFormat="1" ht="17.25" hidden="1" customHeight="1">
      <c r="A80" s="132" t="s">
        <v>43</v>
      </c>
      <c r="B80" s="477">
        <v>2011.7494505494501</v>
      </c>
      <c r="C80" s="788">
        <v>1463921.0899999999</v>
      </c>
      <c r="D80" s="788">
        <v>217263.71</v>
      </c>
      <c r="E80" s="789" t="s">
        <v>213</v>
      </c>
      <c r="F80" s="788">
        <v>4967.04</v>
      </c>
      <c r="G80" s="788">
        <v>552.19000000000005</v>
      </c>
      <c r="H80" s="788">
        <v>73815.66</v>
      </c>
      <c r="I80" s="828">
        <v>1760519.69</v>
      </c>
    </row>
    <row r="81" spans="1:9" s="5" customFormat="1" ht="17.25" hidden="1" customHeight="1">
      <c r="A81" s="132" t="s">
        <v>44</v>
      </c>
      <c r="B81" s="477">
        <v>2011.8021978022</v>
      </c>
      <c r="C81" s="788">
        <v>1528708.17</v>
      </c>
      <c r="D81" s="788">
        <v>217835.58000000002</v>
      </c>
      <c r="E81" s="789" t="s">
        <v>213</v>
      </c>
      <c r="F81" s="788">
        <v>5128.13</v>
      </c>
      <c r="G81" s="788">
        <v>518.72</v>
      </c>
      <c r="H81" s="788">
        <v>12741.67</v>
      </c>
      <c r="I81" s="828">
        <v>1764932.27</v>
      </c>
    </row>
    <row r="82" spans="1:9" s="5" customFormat="1" ht="17.25" hidden="1" customHeight="1">
      <c r="A82" s="169" t="s">
        <v>45</v>
      </c>
      <c r="B82" s="477">
        <v>2011.8549450549399</v>
      </c>
      <c r="C82" s="788">
        <v>1524313</v>
      </c>
      <c r="D82" s="788">
        <v>216878</v>
      </c>
      <c r="E82" s="789" t="s">
        <v>213</v>
      </c>
      <c r="F82" s="788">
        <v>5119</v>
      </c>
      <c r="G82" s="788">
        <v>517</v>
      </c>
      <c r="H82" s="788">
        <v>1589</v>
      </c>
      <c r="I82" s="828">
        <v>1748415</v>
      </c>
    </row>
    <row r="83" spans="1:9" s="5" customFormat="1" ht="17.25" hidden="1" customHeight="1">
      <c r="A83" s="169" t="s">
        <v>56</v>
      </c>
      <c r="B83" s="477">
        <v>2011.90769230769</v>
      </c>
      <c r="C83" s="788">
        <v>1504856</v>
      </c>
      <c r="D83" s="788">
        <v>217190.9</v>
      </c>
      <c r="E83" s="789" t="s">
        <v>213</v>
      </c>
      <c r="F83" s="788">
        <v>5040.8</v>
      </c>
      <c r="G83" s="788">
        <v>507.5</v>
      </c>
      <c r="H83" s="788">
        <v>1240.3499999999999</v>
      </c>
      <c r="I83" s="828">
        <v>1728835.55</v>
      </c>
    </row>
    <row r="84" spans="1:9" s="5" customFormat="1" ht="17.25" hidden="1" customHeight="1">
      <c r="A84" s="169" t="s">
        <v>57</v>
      </c>
      <c r="B84" s="477">
        <v>2011.9604395604399</v>
      </c>
      <c r="C84" s="788">
        <v>1478747.49</v>
      </c>
      <c r="D84" s="788">
        <v>217124.86</v>
      </c>
      <c r="E84" s="789" t="s">
        <v>213</v>
      </c>
      <c r="F84" s="788">
        <v>4837.17</v>
      </c>
      <c r="G84" s="788">
        <v>501.68</v>
      </c>
      <c r="H84" s="789">
        <v>663.81</v>
      </c>
      <c r="I84" s="828">
        <v>1701875.01</v>
      </c>
    </row>
    <row r="85" spans="1:9" s="5" customFormat="1" ht="17.25" hidden="1" customHeight="1">
      <c r="A85" s="169" t="s">
        <v>58</v>
      </c>
      <c r="B85" s="477">
        <v>2012.01318681319</v>
      </c>
      <c r="C85" s="788">
        <v>1442388.27</v>
      </c>
      <c r="D85" s="788">
        <v>215674.85</v>
      </c>
      <c r="E85" s="789" t="s">
        <v>213</v>
      </c>
      <c r="F85" s="788">
        <v>4650.37</v>
      </c>
      <c r="G85" s="788">
        <v>492.42</v>
      </c>
      <c r="H85" s="789">
        <v>468.09000000000003</v>
      </c>
      <c r="I85" s="828">
        <v>1663674.0000000002</v>
      </c>
    </row>
    <row r="86" spans="1:9" s="15" customFormat="1" ht="17.25" hidden="1" customHeight="1">
      <c r="A86" s="169" t="s">
        <v>59</v>
      </c>
      <c r="B86" s="477">
        <v>2012.0659340659299</v>
      </c>
      <c r="C86" s="788">
        <v>1426190.63</v>
      </c>
      <c r="D86" s="788">
        <v>215064.87000000002</v>
      </c>
      <c r="E86" s="789" t="s">
        <v>213</v>
      </c>
      <c r="F86" s="788">
        <v>3763.87</v>
      </c>
      <c r="G86" s="788">
        <v>469.64</v>
      </c>
      <c r="H86" s="789">
        <v>361.58</v>
      </c>
      <c r="I86" s="828">
        <v>1645850.59</v>
      </c>
    </row>
    <row r="87" spans="1:9" s="5" customFormat="1" ht="17.25" hidden="1" customHeight="1">
      <c r="A87" s="130">
        <v>2013</v>
      </c>
      <c r="B87" s="487">
        <v>2012.11868131868</v>
      </c>
      <c r="C87" s="790"/>
      <c r="D87" s="790"/>
      <c r="E87" s="791"/>
      <c r="F87" s="790"/>
      <c r="G87" s="790"/>
      <c r="H87" s="791"/>
      <c r="I87" s="830"/>
    </row>
    <row r="88" spans="1:9" s="5" customFormat="1" ht="17.25" hidden="1" customHeight="1">
      <c r="A88" s="169" t="s">
        <v>9</v>
      </c>
      <c r="B88" s="477">
        <v>2013</v>
      </c>
      <c r="C88" s="788">
        <v>1382710.84</v>
      </c>
      <c r="D88" s="788">
        <v>213435.17</v>
      </c>
      <c r="E88" s="789" t="s">
        <v>213</v>
      </c>
      <c r="F88" s="788">
        <v>3764.08</v>
      </c>
      <c r="G88" s="788">
        <v>445.27</v>
      </c>
      <c r="H88" s="789" t="s">
        <v>213</v>
      </c>
      <c r="I88" s="828">
        <v>1600355</v>
      </c>
    </row>
    <row r="89" spans="1:9" s="5" customFormat="1" ht="17.25" hidden="1" customHeight="1">
      <c r="A89" s="169" t="s">
        <v>10</v>
      </c>
      <c r="B89" s="477">
        <v>2013</v>
      </c>
      <c r="C89" s="788">
        <v>1378940.8</v>
      </c>
      <c r="D89" s="788">
        <v>212907</v>
      </c>
      <c r="E89" s="789" t="s">
        <v>213</v>
      </c>
      <c r="F89" s="788">
        <v>4109.75</v>
      </c>
      <c r="G89" s="788">
        <v>433.8</v>
      </c>
      <c r="H89" s="789" t="s">
        <v>213</v>
      </c>
      <c r="I89" s="828">
        <v>1596391.35</v>
      </c>
    </row>
    <row r="90" spans="1:9" s="5" customFormat="1" ht="17.25" customHeight="1">
      <c r="A90" s="169" t="s">
        <v>40</v>
      </c>
      <c r="B90" s="477">
        <v>2013</v>
      </c>
      <c r="C90" s="788">
        <v>1384474.45</v>
      </c>
      <c r="D90" s="788">
        <v>214862.99</v>
      </c>
      <c r="E90" s="789" t="s">
        <v>213</v>
      </c>
      <c r="F90" s="788">
        <v>4437.3600000000006</v>
      </c>
      <c r="G90" s="788">
        <v>362.78</v>
      </c>
      <c r="H90" s="789" t="s">
        <v>213</v>
      </c>
      <c r="I90" s="828">
        <v>1604137.58</v>
      </c>
    </row>
    <row r="91" spans="1:9" s="5" customFormat="1" ht="17.25" hidden="1" customHeight="1">
      <c r="A91" s="169" t="s">
        <v>41</v>
      </c>
      <c r="B91" s="477">
        <v>2013</v>
      </c>
      <c r="C91" s="788">
        <v>1396627.67</v>
      </c>
      <c r="D91" s="788">
        <v>217776.08000000002</v>
      </c>
      <c r="E91" s="789" t="s">
        <v>213</v>
      </c>
      <c r="F91" s="788">
        <v>4558.72</v>
      </c>
      <c r="G91" s="788">
        <v>312.86</v>
      </c>
      <c r="H91" s="789" t="s">
        <v>213</v>
      </c>
      <c r="I91" s="828">
        <v>1619275.33</v>
      </c>
    </row>
    <row r="92" spans="1:9" s="5" customFormat="1" ht="17.25" hidden="1" customHeight="1">
      <c r="A92" s="169" t="s">
        <v>42</v>
      </c>
      <c r="B92" s="477">
        <v>2013</v>
      </c>
      <c r="C92" s="788">
        <v>1425521.43</v>
      </c>
      <c r="D92" s="788">
        <v>220934.72</v>
      </c>
      <c r="E92" s="789" t="s">
        <v>213</v>
      </c>
      <c r="F92" s="788">
        <v>4633.3999999999996</v>
      </c>
      <c r="G92" s="788">
        <v>300.58999999999997</v>
      </c>
      <c r="H92" s="789" t="s">
        <v>213</v>
      </c>
      <c r="I92" s="828">
        <v>1651390.14</v>
      </c>
    </row>
    <row r="93" spans="1:9" s="5" customFormat="1" ht="17.25" hidden="1" customHeight="1">
      <c r="A93" s="169" t="s">
        <v>43</v>
      </c>
      <c r="B93" s="477">
        <v>2013</v>
      </c>
      <c r="C93" s="788">
        <v>1413162.85</v>
      </c>
      <c r="D93" s="788">
        <v>223639.09999999998</v>
      </c>
      <c r="E93" s="789" t="s">
        <v>213</v>
      </c>
      <c r="F93" s="788">
        <v>4720.75</v>
      </c>
      <c r="G93" s="788">
        <v>299.5</v>
      </c>
      <c r="H93" s="789" t="s">
        <v>213</v>
      </c>
      <c r="I93" s="828">
        <v>1641822.2</v>
      </c>
    </row>
    <row r="94" spans="1:9" s="5" customFormat="1" ht="17.25" hidden="1" customHeight="1">
      <c r="A94" s="169" t="s">
        <v>44</v>
      </c>
      <c r="B94" s="477">
        <v>2013</v>
      </c>
      <c r="C94" s="788">
        <v>1403225.8399999999</v>
      </c>
      <c r="D94" s="788">
        <v>224541.42</v>
      </c>
      <c r="E94" s="789" t="s">
        <v>213</v>
      </c>
      <c r="F94" s="788">
        <v>4823.34</v>
      </c>
      <c r="G94" s="788">
        <v>312.47000000000003</v>
      </c>
      <c r="H94" s="789" t="s">
        <v>213</v>
      </c>
      <c r="I94" s="828">
        <v>1632903.07</v>
      </c>
    </row>
    <row r="95" spans="1:9" s="5" customFormat="1" ht="17.25" hidden="1" customHeight="1">
      <c r="A95" s="169" t="s">
        <v>45</v>
      </c>
      <c r="B95" s="477">
        <v>2013</v>
      </c>
      <c r="C95" s="788">
        <v>1379390.6</v>
      </c>
      <c r="D95" s="788">
        <v>223137.94</v>
      </c>
      <c r="E95" s="789" t="s">
        <v>213</v>
      </c>
      <c r="F95" s="788">
        <v>4764.5600000000004</v>
      </c>
      <c r="G95" s="788">
        <v>315.66000000000003</v>
      </c>
      <c r="H95" s="789" t="s">
        <v>213</v>
      </c>
      <c r="I95" s="828">
        <v>1607608.8</v>
      </c>
    </row>
    <row r="96" spans="1:9" s="5" customFormat="1" ht="17.25" hidden="1" customHeight="1">
      <c r="A96" s="169" t="s">
        <v>56</v>
      </c>
      <c r="B96" s="477">
        <v>2013</v>
      </c>
      <c r="C96" s="788">
        <v>1367451.1600000001</v>
      </c>
      <c r="D96" s="788">
        <v>223886.61000000002</v>
      </c>
      <c r="E96" s="789" t="s">
        <v>213</v>
      </c>
      <c r="F96" s="788">
        <v>4634.47</v>
      </c>
      <c r="G96" s="788">
        <v>313.38</v>
      </c>
      <c r="H96" s="789" t="s">
        <v>213</v>
      </c>
      <c r="I96" s="828">
        <v>1596285.62</v>
      </c>
    </row>
    <row r="97" spans="1:9" s="5" customFormat="1" ht="17.25" hidden="1" customHeight="1">
      <c r="A97" s="169" t="s">
        <v>57</v>
      </c>
      <c r="B97" s="477">
        <v>2013</v>
      </c>
      <c r="C97" s="788">
        <v>1361330.5</v>
      </c>
      <c r="D97" s="788">
        <v>224377.55</v>
      </c>
      <c r="E97" s="789" t="s">
        <v>213</v>
      </c>
      <c r="F97" s="788">
        <v>4414.7299999999996</v>
      </c>
      <c r="G97" s="788">
        <v>313.69</v>
      </c>
      <c r="H97" s="789" t="s">
        <v>213</v>
      </c>
      <c r="I97" s="828">
        <v>1590436.47</v>
      </c>
    </row>
    <row r="98" spans="1:9" s="5" customFormat="1" ht="17.25" hidden="1" customHeight="1">
      <c r="A98" s="169" t="s">
        <v>58</v>
      </c>
      <c r="B98" s="477">
        <v>2013</v>
      </c>
      <c r="C98" s="788">
        <v>1316981.6000000001</v>
      </c>
      <c r="D98" s="788">
        <v>223670.5</v>
      </c>
      <c r="E98" s="789" t="s">
        <v>213</v>
      </c>
      <c r="F98" s="788">
        <v>4212.7</v>
      </c>
      <c r="G98" s="788">
        <v>305.55</v>
      </c>
      <c r="H98" s="789" t="s">
        <v>213</v>
      </c>
      <c r="I98" s="828">
        <v>1545170.35</v>
      </c>
    </row>
    <row r="99" spans="1:9" s="15" customFormat="1" ht="17.25" hidden="1" customHeight="1">
      <c r="A99" s="169" t="s">
        <v>59</v>
      </c>
      <c r="B99" s="477">
        <v>2013</v>
      </c>
      <c r="C99" s="788">
        <v>1315540.0799999998</v>
      </c>
      <c r="D99" s="788">
        <v>223978.49</v>
      </c>
      <c r="E99" s="789" t="s">
        <v>213</v>
      </c>
      <c r="F99" s="788">
        <v>3487.33</v>
      </c>
      <c r="G99" s="788">
        <v>300.44</v>
      </c>
      <c r="H99" s="789" t="s">
        <v>213</v>
      </c>
      <c r="I99" s="828">
        <v>1543306.34</v>
      </c>
    </row>
    <row r="100" spans="1:9" s="5" customFormat="1" ht="17.25" hidden="1" customHeight="1">
      <c r="A100" s="130">
        <v>2014</v>
      </c>
      <c r="B100" s="487">
        <v>2014</v>
      </c>
      <c r="C100" s="790"/>
      <c r="D100" s="790"/>
      <c r="E100" s="791"/>
      <c r="F100" s="790"/>
      <c r="G100" s="790"/>
      <c r="H100" s="791"/>
      <c r="I100" s="965"/>
    </row>
    <row r="101" spans="1:9" s="5" customFormat="1" ht="17.25" hidden="1" customHeight="1">
      <c r="A101" s="169" t="s">
        <v>9</v>
      </c>
      <c r="B101" s="477">
        <v>2014</v>
      </c>
      <c r="C101" s="788">
        <v>1288745.92</v>
      </c>
      <c r="D101" s="788">
        <v>222312.37</v>
      </c>
      <c r="E101" s="789" t="s">
        <v>213</v>
      </c>
      <c r="F101" s="788">
        <v>3464.1400000000003</v>
      </c>
      <c r="G101" s="788">
        <v>298.27999999999997</v>
      </c>
      <c r="H101" s="789" t="s">
        <v>213</v>
      </c>
      <c r="I101" s="828">
        <v>1514820.71</v>
      </c>
    </row>
    <row r="102" spans="1:9" s="5" customFormat="1" ht="17.25" hidden="1" customHeight="1">
      <c r="A102" s="169" t="s">
        <v>10</v>
      </c>
      <c r="B102" s="477">
        <v>2014</v>
      </c>
      <c r="C102" s="788">
        <v>1293476.8500000001</v>
      </c>
      <c r="D102" s="788">
        <v>223191.80000000002</v>
      </c>
      <c r="E102" s="789" t="s">
        <v>213</v>
      </c>
      <c r="F102" s="788">
        <v>3721</v>
      </c>
      <c r="G102" s="788">
        <v>298.14999999999998</v>
      </c>
      <c r="H102" s="789" t="s">
        <v>213</v>
      </c>
      <c r="I102" s="828">
        <v>1520687.8</v>
      </c>
    </row>
    <row r="103" spans="1:9" s="5" customFormat="1" ht="17.25" customHeight="1">
      <c r="A103" s="169" t="s">
        <v>40</v>
      </c>
      <c r="B103" s="477">
        <v>2014</v>
      </c>
      <c r="C103" s="788">
        <v>1305309.3</v>
      </c>
      <c r="D103" s="788">
        <v>226216.94</v>
      </c>
      <c r="E103" s="789" t="s">
        <v>213</v>
      </c>
      <c r="F103" s="788">
        <v>4063.99</v>
      </c>
      <c r="G103" s="788">
        <v>298.42</v>
      </c>
      <c r="H103" s="789" t="s">
        <v>213</v>
      </c>
      <c r="I103" s="828">
        <v>1535888.65</v>
      </c>
    </row>
    <row r="104" spans="1:9" s="5" customFormat="1" ht="17.25" hidden="1" customHeight="1">
      <c r="A104" s="169" t="s">
        <v>41</v>
      </c>
      <c r="B104" s="477">
        <v>2014</v>
      </c>
      <c r="C104" s="788">
        <v>1328633.3</v>
      </c>
      <c r="D104" s="788">
        <v>230440</v>
      </c>
      <c r="E104" s="789" t="s">
        <v>213</v>
      </c>
      <c r="F104" s="788">
        <v>4250.7</v>
      </c>
      <c r="G104" s="788">
        <v>296.64999999999998</v>
      </c>
      <c r="H104" s="789" t="s">
        <v>213</v>
      </c>
      <c r="I104" s="828">
        <v>1563620.65</v>
      </c>
    </row>
    <row r="105" spans="1:9" s="5" customFormat="1" ht="17.25" hidden="1" customHeight="1">
      <c r="A105" s="169" t="s">
        <v>42</v>
      </c>
      <c r="B105" s="477">
        <v>2014</v>
      </c>
      <c r="C105" s="788">
        <v>1369004.93</v>
      </c>
      <c r="D105" s="788">
        <v>234566.47</v>
      </c>
      <c r="E105" s="789" t="s">
        <v>213</v>
      </c>
      <c r="F105" s="788">
        <v>4355.99</v>
      </c>
      <c r="G105" s="788">
        <v>293.57</v>
      </c>
      <c r="H105" s="789" t="s">
        <v>213</v>
      </c>
      <c r="I105" s="828">
        <v>1608220.96</v>
      </c>
    </row>
    <row r="106" spans="1:9" s="5" customFormat="1" ht="17.25" hidden="1" customHeight="1">
      <c r="A106" s="169" t="s">
        <v>43</v>
      </c>
      <c r="B106" s="477">
        <v>2014</v>
      </c>
      <c r="C106" s="788">
        <v>1367070.31</v>
      </c>
      <c r="D106" s="788">
        <v>237840.46000000002</v>
      </c>
      <c r="E106" s="789" t="s">
        <v>213</v>
      </c>
      <c r="F106" s="788">
        <v>4469.47</v>
      </c>
      <c r="G106" s="788">
        <v>297.08999999999997</v>
      </c>
      <c r="H106" s="789" t="s">
        <v>213</v>
      </c>
      <c r="I106" s="828">
        <v>1609677.33</v>
      </c>
    </row>
    <row r="107" spans="1:9" s="5" customFormat="1" ht="17.25" hidden="1" customHeight="1">
      <c r="A107" s="169" t="s">
        <v>44</v>
      </c>
      <c r="B107" s="477">
        <v>2014</v>
      </c>
      <c r="C107" s="788">
        <v>1356792.33</v>
      </c>
      <c r="D107" s="788">
        <v>239094.50999999998</v>
      </c>
      <c r="E107" s="789" t="s">
        <v>213</v>
      </c>
      <c r="F107" s="788">
        <v>4584.38</v>
      </c>
      <c r="G107" s="788">
        <v>293.04000000000002</v>
      </c>
      <c r="H107" s="789" t="s">
        <v>213</v>
      </c>
      <c r="I107" s="828">
        <v>1600764.26</v>
      </c>
    </row>
    <row r="108" spans="1:9" s="5" customFormat="1" ht="17.25" hidden="1" customHeight="1">
      <c r="A108" s="169" t="s">
        <v>45</v>
      </c>
      <c r="B108" s="477">
        <v>2014</v>
      </c>
      <c r="C108" s="788">
        <v>1339291.6500000001</v>
      </c>
      <c r="D108" s="788">
        <v>238618.35</v>
      </c>
      <c r="E108" s="789" t="s">
        <v>213</v>
      </c>
      <c r="F108" s="788">
        <v>4632.3999999999996</v>
      </c>
      <c r="G108" s="788">
        <v>280.60000000000002</v>
      </c>
      <c r="H108" s="789" t="s">
        <v>213</v>
      </c>
      <c r="I108" s="828">
        <v>1582823.0000000002</v>
      </c>
    </row>
    <row r="109" spans="1:9" s="5" customFormat="1" ht="17.25" hidden="1" customHeight="1">
      <c r="A109" s="169" t="s">
        <v>56</v>
      </c>
      <c r="B109" s="477">
        <v>2014</v>
      </c>
      <c r="C109" s="788">
        <v>1337507.33</v>
      </c>
      <c r="D109" s="788">
        <v>240018.12999999998</v>
      </c>
      <c r="E109" s="789" t="s">
        <v>213</v>
      </c>
      <c r="F109" s="788">
        <v>4543.7700000000004</v>
      </c>
      <c r="G109" s="788">
        <v>265.86</v>
      </c>
      <c r="H109" s="789" t="s">
        <v>213</v>
      </c>
      <c r="I109" s="828">
        <v>1582335.09</v>
      </c>
    </row>
    <row r="110" spans="1:9" s="5" customFormat="1" ht="17.25" hidden="1" customHeight="1">
      <c r="A110" s="169" t="s">
        <v>57</v>
      </c>
      <c r="B110" s="477">
        <v>2014</v>
      </c>
      <c r="C110" s="788">
        <v>1321229.6800000002</v>
      </c>
      <c r="D110" s="788">
        <v>241139.95</v>
      </c>
      <c r="E110" s="789" t="s">
        <v>213</v>
      </c>
      <c r="F110" s="788">
        <v>4323.43</v>
      </c>
      <c r="G110" s="788">
        <v>260.20999999999998</v>
      </c>
      <c r="H110" s="789" t="s">
        <v>213</v>
      </c>
      <c r="I110" s="828">
        <v>1566953.27</v>
      </c>
    </row>
    <row r="111" spans="1:9" s="5" customFormat="1" ht="17.25" hidden="1" customHeight="1">
      <c r="A111" s="169" t="s">
        <v>58</v>
      </c>
      <c r="B111" s="477">
        <v>2014</v>
      </c>
      <c r="C111" s="788">
        <v>1304225.05</v>
      </c>
      <c r="D111" s="788">
        <v>240701.4</v>
      </c>
      <c r="E111" s="789" t="s">
        <v>213</v>
      </c>
      <c r="F111" s="788">
        <v>4212.3500000000004</v>
      </c>
      <c r="G111" s="788">
        <v>259.64999999999998</v>
      </c>
      <c r="H111" s="789" t="s">
        <v>213</v>
      </c>
      <c r="I111" s="828">
        <v>1549398.45</v>
      </c>
    </row>
    <row r="112" spans="1:9" s="5" customFormat="1" ht="17.25" hidden="1" customHeight="1">
      <c r="A112" s="169" t="s">
        <v>59</v>
      </c>
      <c r="B112" s="477">
        <v>2014</v>
      </c>
      <c r="C112" s="788">
        <v>1307471.5999999999</v>
      </c>
      <c r="D112" s="788">
        <v>241376.94</v>
      </c>
      <c r="E112" s="798" t="s">
        <v>213</v>
      </c>
      <c r="F112" s="788">
        <v>3529.51</v>
      </c>
      <c r="G112" s="788">
        <v>261.20999999999998</v>
      </c>
      <c r="H112" s="798" t="s">
        <v>213</v>
      </c>
      <c r="I112" s="828">
        <v>1552639.26</v>
      </c>
    </row>
    <row r="113" spans="1:9" s="5" customFormat="1" ht="17.25" hidden="1" customHeight="1">
      <c r="A113" s="130">
        <v>2015</v>
      </c>
      <c r="B113" s="487">
        <v>2015</v>
      </c>
      <c r="C113" s="793"/>
      <c r="D113" s="793"/>
      <c r="E113" s="794"/>
      <c r="F113" s="793"/>
      <c r="G113" s="793"/>
      <c r="H113" s="793"/>
      <c r="I113" s="831"/>
    </row>
    <row r="114" spans="1:9" s="5" customFormat="1" ht="17.25" hidden="1" customHeight="1">
      <c r="A114" s="169" t="s">
        <v>9</v>
      </c>
      <c r="B114" s="477">
        <v>2015</v>
      </c>
      <c r="C114" s="788">
        <v>1271672.3</v>
      </c>
      <c r="D114" s="788">
        <v>240613.85</v>
      </c>
      <c r="E114" s="789" t="s">
        <v>213</v>
      </c>
      <c r="F114" s="788">
        <v>3510.65</v>
      </c>
      <c r="G114" s="788">
        <v>259</v>
      </c>
      <c r="H114" s="789" t="s">
        <v>213</v>
      </c>
      <c r="I114" s="828">
        <v>1516055.8</v>
      </c>
    </row>
    <row r="115" spans="1:9" s="5" customFormat="1" ht="17.25" hidden="1" customHeight="1">
      <c r="A115" s="169" t="s">
        <v>10</v>
      </c>
      <c r="B115" s="477">
        <v>2014.5384615384601</v>
      </c>
      <c r="C115" s="788">
        <v>1282695.25</v>
      </c>
      <c r="D115" s="788">
        <v>241695.65</v>
      </c>
      <c r="E115" s="789" t="s">
        <v>213</v>
      </c>
      <c r="F115" s="788">
        <v>3712</v>
      </c>
      <c r="G115" s="788">
        <v>266.2</v>
      </c>
      <c r="H115" s="789" t="s">
        <v>213</v>
      </c>
      <c r="I115" s="828">
        <v>1528369.1</v>
      </c>
    </row>
    <row r="116" spans="1:9" s="5" customFormat="1" ht="17.25" customHeight="1">
      <c r="A116" s="169" t="s">
        <v>40</v>
      </c>
      <c r="B116" s="477">
        <v>2014.59120879121</v>
      </c>
      <c r="C116" s="788">
        <v>1313087.3899999999</v>
      </c>
      <c r="D116" s="788">
        <v>245854.03999999998</v>
      </c>
      <c r="E116" s="789" t="s">
        <v>213</v>
      </c>
      <c r="F116" s="788">
        <v>4131.8100000000004</v>
      </c>
      <c r="G116" s="788">
        <v>269.95</v>
      </c>
      <c r="H116" s="789" t="s">
        <v>213</v>
      </c>
      <c r="I116" s="828">
        <v>1563343.19</v>
      </c>
    </row>
    <row r="117" spans="1:9" s="5" customFormat="1" ht="17.25" hidden="1" customHeight="1">
      <c r="A117" s="169" t="s">
        <v>41</v>
      </c>
      <c r="B117" s="477">
        <v>2014.6439560439601</v>
      </c>
      <c r="C117" s="788">
        <v>1352992.3499999999</v>
      </c>
      <c r="D117" s="788">
        <v>250361.69999999998</v>
      </c>
      <c r="E117" s="789" t="s">
        <v>213</v>
      </c>
      <c r="F117" s="788">
        <v>4254</v>
      </c>
      <c r="G117" s="788">
        <v>274.85000000000002</v>
      </c>
      <c r="H117" s="789" t="s">
        <v>213</v>
      </c>
      <c r="I117" s="828">
        <v>1607882.9</v>
      </c>
    </row>
    <row r="118" spans="1:9" s="5" customFormat="1" ht="17.25" hidden="1" customHeight="1">
      <c r="A118" s="169" t="s">
        <v>42</v>
      </c>
      <c r="B118" s="477">
        <v>2014.6967032967</v>
      </c>
      <c r="C118" s="788">
        <v>1403860.45</v>
      </c>
      <c r="D118" s="788">
        <v>254717.25</v>
      </c>
      <c r="E118" s="789" t="s">
        <v>213</v>
      </c>
      <c r="F118" s="788">
        <v>4370.9000000000005</v>
      </c>
      <c r="G118" s="788">
        <v>268.14999999999998</v>
      </c>
      <c r="H118" s="789" t="s">
        <v>213</v>
      </c>
      <c r="I118" s="828">
        <v>1663216.75</v>
      </c>
    </row>
    <row r="119" spans="1:9" s="5" customFormat="1" ht="17.25" hidden="1" customHeight="1">
      <c r="A119" s="169" t="s">
        <v>43</v>
      </c>
      <c r="B119" s="477">
        <v>2014.7494505494501</v>
      </c>
      <c r="C119" s="788">
        <v>1404809.3900000001</v>
      </c>
      <c r="D119" s="788">
        <v>258442.36</v>
      </c>
      <c r="E119" s="789" t="s">
        <v>213</v>
      </c>
      <c r="F119" s="788">
        <v>4588.72</v>
      </c>
      <c r="G119" s="788">
        <v>258.22000000000003</v>
      </c>
      <c r="H119" s="789" t="s">
        <v>213</v>
      </c>
      <c r="I119" s="828">
        <v>1668098.69</v>
      </c>
    </row>
    <row r="120" spans="1:9" s="5" customFormat="1" ht="17.25" hidden="1" customHeight="1">
      <c r="A120" s="743" t="s">
        <v>44</v>
      </c>
      <c r="B120" s="477">
        <v>2014.8021978022</v>
      </c>
      <c r="C120" s="788">
        <v>1396251.11</v>
      </c>
      <c r="D120" s="788">
        <v>259729.73</v>
      </c>
      <c r="E120" s="789" t="s">
        <v>213</v>
      </c>
      <c r="F120" s="788">
        <v>4756.17</v>
      </c>
      <c r="G120" s="788">
        <v>257.33999999999997</v>
      </c>
      <c r="H120" s="789" t="s">
        <v>213</v>
      </c>
      <c r="I120" s="828">
        <v>1660994.35</v>
      </c>
    </row>
    <row r="121" spans="1:9" s="5" customFormat="1" ht="17.25" hidden="1" customHeight="1">
      <c r="A121" s="169" t="s">
        <v>45</v>
      </c>
      <c r="B121" s="477">
        <v>2014.8549450549399</v>
      </c>
      <c r="C121" s="788">
        <v>1379042</v>
      </c>
      <c r="D121" s="788">
        <v>259529</v>
      </c>
      <c r="E121" s="789" t="s">
        <v>213</v>
      </c>
      <c r="F121" s="788">
        <v>4812</v>
      </c>
      <c r="G121" s="788">
        <v>262</v>
      </c>
      <c r="H121" s="789"/>
      <c r="I121" s="828">
        <v>1643645</v>
      </c>
    </row>
    <row r="122" spans="1:9" s="5" customFormat="1" ht="17.25" hidden="1" customHeight="1">
      <c r="A122" s="169" t="s">
        <v>56</v>
      </c>
      <c r="B122" s="477">
        <v>2014.90769230769</v>
      </c>
      <c r="C122" s="788">
        <v>1380187.94</v>
      </c>
      <c r="D122" s="788">
        <v>260679.08</v>
      </c>
      <c r="E122" s="789" t="s">
        <v>213</v>
      </c>
      <c r="F122" s="788">
        <v>4754.04</v>
      </c>
      <c r="G122" s="788">
        <v>252.95</v>
      </c>
      <c r="H122" s="789" t="s">
        <v>213</v>
      </c>
      <c r="I122" s="828">
        <v>1645874.01</v>
      </c>
    </row>
    <row r="123" spans="1:9" s="5" customFormat="1" ht="17.25" hidden="1" customHeight="1">
      <c r="A123" s="169" t="s">
        <v>57</v>
      </c>
      <c r="B123" s="477">
        <v>2014.9604395604399</v>
      </c>
      <c r="C123" s="788">
        <v>1367404.1800000002</v>
      </c>
      <c r="D123" s="788">
        <v>261497.14</v>
      </c>
      <c r="E123" s="789" t="s">
        <v>213</v>
      </c>
      <c r="F123" s="788">
        <v>4492.8999999999996</v>
      </c>
      <c r="G123" s="788">
        <v>249.66</v>
      </c>
      <c r="H123" s="789" t="s">
        <v>213</v>
      </c>
      <c r="I123" s="828">
        <v>1633643.88</v>
      </c>
    </row>
    <row r="124" spans="1:9" s="5" customFormat="1" ht="17.25" hidden="1" customHeight="1">
      <c r="A124" s="169" t="s">
        <v>58</v>
      </c>
      <c r="B124" s="477">
        <v>2015.01318681319</v>
      </c>
      <c r="C124" s="788">
        <v>1355585.51</v>
      </c>
      <c r="D124" s="788">
        <v>261461.7</v>
      </c>
      <c r="E124" s="789" t="s">
        <v>213</v>
      </c>
      <c r="F124" s="788">
        <v>4163.09</v>
      </c>
      <c r="G124" s="788">
        <v>247.38</v>
      </c>
      <c r="H124" s="789" t="str">
        <f>$H$111</f>
        <v>----</v>
      </c>
      <c r="I124" s="828">
        <v>1621457.68</v>
      </c>
    </row>
    <row r="125" spans="1:9" s="15" customFormat="1" ht="17.25" hidden="1" customHeight="1">
      <c r="A125" s="169" t="s">
        <v>59</v>
      </c>
      <c r="B125" s="477">
        <v>2015.0659340659299</v>
      </c>
      <c r="C125" s="787">
        <v>1362610.04</v>
      </c>
      <c r="D125" s="787">
        <v>261613.19999999998</v>
      </c>
      <c r="E125" s="792" t="s">
        <v>213</v>
      </c>
      <c r="F125" s="787">
        <v>3370.1000000000004</v>
      </c>
      <c r="G125" s="787">
        <v>245</v>
      </c>
      <c r="H125" s="792" t="s">
        <v>213</v>
      </c>
      <c r="I125" s="832">
        <v>1627838.3399999999</v>
      </c>
    </row>
    <row r="126" spans="1:9" s="15" customFormat="1" ht="17.25" hidden="1" customHeight="1">
      <c r="A126" s="169"/>
      <c r="B126" s="477">
        <v>2015.11868131868</v>
      </c>
      <c r="C126" s="793"/>
      <c r="D126" s="793"/>
      <c r="E126" s="797"/>
      <c r="F126" s="793"/>
      <c r="G126" s="793"/>
      <c r="H126" s="797"/>
      <c r="I126" s="831"/>
    </row>
    <row r="127" spans="1:9" s="5" customFormat="1" ht="17.25" hidden="1" customHeight="1">
      <c r="A127" s="169" t="s">
        <v>9</v>
      </c>
      <c r="B127" s="477">
        <v>2016</v>
      </c>
      <c r="C127" s="788">
        <v>1337039.29</v>
      </c>
      <c r="D127" s="788">
        <v>260022.25</v>
      </c>
      <c r="E127" s="789" t="s">
        <v>213</v>
      </c>
      <c r="F127" s="788">
        <v>3521.4100000000003</v>
      </c>
      <c r="G127" s="788">
        <v>239.31</v>
      </c>
      <c r="H127" s="789" t="s">
        <v>213</v>
      </c>
      <c r="I127" s="828">
        <v>1600822.26</v>
      </c>
    </row>
    <row r="128" spans="1:9" s="5" customFormat="1" ht="17.25" hidden="1" customHeight="1">
      <c r="A128" s="169" t="s">
        <v>10</v>
      </c>
      <c r="B128" s="477">
        <v>2016</v>
      </c>
      <c r="C128" s="788">
        <v>1347170.88</v>
      </c>
      <c r="D128" s="788">
        <v>261517.66</v>
      </c>
      <c r="E128" s="789" t="s">
        <v>213</v>
      </c>
      <c r="F128" s="788">
        <v>3752.7999999999997</v>
      </c>
      <c r="G128" s="788">
        <v>239.23</v>
      </c>
      <c r="H128" s="789" t="s">
        <v>213</v>
      </c>
      <c r="I128" s="828">
        <v>1612680.57</v>
      </c>
    </row>
    <row r="129" spans="1:9" s="5" customFormat="1" ht="17.25" customHeight="1">
      <c r="A129" s="169" t="s">
        <v>40</v>
      </c>
      <c r="B129" s="477">
        <v>2016</v>
      </c>
      <c r="C129" s="788">
        <v>1373139.83</v>
      </c>
      <c r="D129" s="788">
        <v>265537.09000000003</v>
      </c>
      <c r="E129" s="789" t="s">
        <v>213</v>
      </c>
      <c r="F129" s="788">
        <v>4149.5599999999995</v>
      </c>
      <c r="G129" s="788">
        <v>238</v>
      </c>
      <c r="H129" s="789" t="s">
        <v>213</v>
      </c>
      <c r="I129" s="828">
        <v>1643064.48</v>
      </c>
    </row>
    <row r="130" spans="1:9" s="5" customFormat="1" ht="17.25" hidden="1" customHeight="1">
      <c r="A130" s="169" t="s">
        <v>41</v>
      </c>
      <c r="B130" s="477">
        <v>2016</v>
      </c>
      <c r="C130" s="788">
        <v>1408690.18</v>
      </c>
      <c r="D130" s="788">
        <v>269823.33</v>
      </c>
      <c r="E130" s="789" t="s">
        <v>213</v>
      </c>
      <c r="F130" s="788">
        <v>4344.28</v>
      </c>
      <c r="G130" s="788">
        <v>233.76</v>
      </c>
      <c r="H130" s="789" t="s">
        <v>213</v>
      </c>
      <c r="I130" s="828">
        <v>1683091.55</v>
      </c>
    </row>
    <row r="131" spans="1:9" s="5" customFormat="1" ht="17.25" hidden="1" customHeight="1">
      <c r="A131" s="169" t="s">
        <v>42</v>
      </c>
      <c r="B131" s="477">
        <v>2016</v>
      </c>
      <c r="C131" s="788">
        <v>1452566.51</v>
      </c>
      <c r="D131" s="788">
        <v>273680.04000000004</v>
      </c>
      <c r="E131" s="789" t="s">
        <v>213</v>
      </c>
      <c r="F131" s="788">
        <v>4541.17</v>
      </c>
      <c r="G131" s="788">
        <v>230.31</v>
      </c>
      <c r="H131" s="789" t="s">
        <v>213</v>
      </c>
      <c r="I131" s="828">
        <v>1731018.03</v>
      </c>
    </row>
    <row r="132" spans="1:9" s="5" customFormat="1" ht="17.25" hidden="1" customHeight="1">
      <c r="A132" s="169" t="s">
        <v>43</v>
      </c>
      <c r="B132" s="477">
        <v>2016</v>
      </c>
      <c r="C132" s="788">
        <v>1465963.86</v>
      </c>
      <c r="D132" s="788">
        <v>276989.31</v>
      </c>
      <c r="E132" s="789" t="s">
        <v>213</v>
      </c>
      <c r="F132" s="788">
        <v>4620.13</v>
      </c>
      <c r="G132" s="788">
        <v>228.18</v>
      </c>
      <c r="H132" s="789" t="s">
        <v>213</v>
      </c>
      <c r="I132" s="828">
        <v>1747801.48</v>
      </c>
    </row>
    <row r="133" spans="1:9" s="5" customFormat="1" ht="17.25" hidden="1" customHeight="1">
      <c r="A133" s="169" t="s">
        <v>44</v>
      </c>
      <c r="B133" s="477">
        <v>2016</v>
      </c>
      <c r="C133" s="788">
        <v>1464524.84</v>
      </c>
      <c r="D133" s="788">
        <v>277581</v>
      </c>
      <c r="E133" s="789" t="s">
        <v>213</v>
      </c>
      <c r="F133" s="788">
        <v>4782.75</v>
      </c>
      <c r="G133" s="788">
        <v>225.04</v>
      </c>
      <c r="H133" s="789" t="s">
        <v>213</v>
      </c>
      <c r="I133" s="828">
        <v>1747113.63</v>
      </c>
    </row>
    <row r="134" spans="1:9" s="5" customFormat="1" ht="17.25" hidden="1" customHeight="1">
      <c r="A134" s="169" t="s">
        <v>45</v>
      </c>
      <c r="B134" s="477">
        <v>2016</v>
      </c>
      <c r="C134" s="788">
        <v>1445397.89</v>
      </c>
      <c r="D134" s="788">
        <v>277009.22000000003</v>
      </c>
      <c r="E134" s="789" t="s">
        <v>213</v>
      </c>
      <c r="F134" s="788">
        <v>4935.8100000000004</v>
      </c>
      <c r="G134" s="788">
        <v>212.18</v>
      </c>
      <c r="H134" s="789" t="s">
        <v>213</v>
      </c>
      <c r="I134" s="828">
        <v>1727555.1</v>
      </c>
    </row>
    <row r="135" spans="1:9" s="5" customFormat="1" ht="17.25" hidden="1" customHeight="1">
      <c r="A135" s="169" t="s">
        <v>56</v>
      </c>
      <c r="B135" s="477">
        <v>2016</v>
      </c>
      <c r="C135" s="788">
        <v>1443999.76</v>
      </c>
      <c r="D135" s="788">
        <v>278035.35000000003</v>
      </c>
      <c r="E135" s="789" t="s">
        <v>213</v>
      </c>
      <c r="F135" s="788">
        <v>4787.26</v>
      </c>
      <c r="G135" s="788">
        <v>211.68</v>
      </c>
      <c r="H135" s="789" t="s">
        <v>213</v>
      </c>
      <c r="I135" s="828">
        <v>1727034.05</v>
      </c>
    </row>
    <row r="136" spans="1:9" s="5" customFormat="1" ht="17.25" hidden="1" customHeight="1">
      <c r="A136" s="169" t="s">
        <v>57</v>
      </c>
      <c r="B136" s="477">
        <v>2016</v>
      </c>
      <c r="C136" s="788">
        <v>1450065</v>
      </c>
      <c r="D136" s="788">
        <v>278787.3</v>
      </c>
      <c r="E136" s="789" t="s">
        <v>213</v>
      </c>
      <c r="F136" s="788">
        <v>4568.1500000000005</v>
      </c>
      <c r="G136" s="788">
        <v>205.5</v>
      </c>
      <c r="H136" s="789" t="s">
        <v>213</v>
      </c>
      <c r="I136" s="828">
        <v>1733625.95</v>
      </c>
    </row>
    <row r="137" spans="1:9" s="5" customFormat="1" ht="17.25" hidden="1" customHeight="1">
      <c r="A137" s="169" t="s">
        <v>58</v>
      </c>
      <c r="B137" s="477">
        <v>2016</v>
      </c>
      <c r="C137" s="788">
        <v>1422070.4900000002</v>
      </c>
      <c r="D137" s="788">
        <v>278351.23000000004</v>
      </c>
      <c r="E137" s="789" t="s">
        <v>213</v>
      </c>
      <c r="F137" s="788">
        <v>4297.8999999999996</v>
      </c>
      <c r="G137" s="788">
        <v>201.19</v>
      </c>
      <c r="H137" s="789" t="str">
        <f>$H$111</f>
        <v>----</v>
      </c>
      <c r="I137" s="828">
        <v>1704920.81</v>
      </c>
    </row>
    <row r="138" spans="1:9" s="15" customFormat="1" ht="17.25" hidden="1" customHeight="1">
      <c r="A138" s="169" t="s">
        <v>59</v>
      </c>
      <c r="B138" s="477">
        <v>2016</v>
      </c>
      <c r="C138" s="788">
        <v>1429728.1500000001</v>
      </c>
      <c r="D138" s="788">
        <v>278567.35000000003</v>
      </c>
      <c r="E138" s="789" t="s">
        <v>213</v>
      </c>
      <c r="F138" s="788">
        <v>3363.35</v>
      </c>
      <c r="G138" s="788">
        <v>199.2</v>
      </c>
      <c r="H138" s="789" t="s">
        <v>213</v>
      </c>
      <c r="I138" s="828">
        <v>1711858.05</v>
      </c>
    </row>
    <row r="139" spans="1:9" s="15" customFormat="1" ht="17.25" hidden="1" customHeight="1">
      <c r="A139" s="169"/>
      <c r="B139" s="487">
        <v>2017</v>
      </c>
      <c r="C139" s="819"/>
      <c r="D139" s="819"/>
      <c r="E139" s="820"/>
      <c r="F139" s="819"/>
      <c r="G139" s="819"/>
      <c r="H139" s="820"/>
      <c r="I139" s="833"/>
    </row>
    <row r="140" spans="1:9" s="5" customFormat="1" ht="17.25" hidden="1" customHeight="1">
      <c r="A140" s="169" t="s">
        <v>9</v>
      </c>
      <c r="B140" s="477">
        <v>2017</v>
      </c>
      <c r="C140" s="788">
        <v>1406595.04</v>
      </c>
      <c r="D140" s="788">
        <v>277303.52</v>
      </c>
      <c r="E140" s="789" t="s">
        <v>213</v>
      </c>
      <c r="F140" s="788">
        <v>3519.47</v>
      </c>
      <c r="G140" s="788">
        <v>166.47</v>
      </c>
      <c r="H140" s="789" t="s">
        <v>213</v>
      </c>
      <c r="I140" s="828">
        <v>1687584.52</v>
      </c>
    </row>
    <row r="141" spans="1:9" s="5" customFormat="1" ht="17.25" hidden="1" customHeight="1">
      <c r="A141" s="169" t="s">
        <v>10</v>
      </c>
      <c r="B141" s="477">
        <v>2017</v>
      </c>
      <c r="C141" s="788">
        <v>1418765.2</v>
      </c>
      <c r="D141" s="788">
        <v>279504.3</v>
      </c>
      <c r="E141" s="789" t="s">
        <v>213</v>
      </c>
      <c r="F141" s="788">
        <v>3815.55</v>
      </c>
      <c r="G141" s="788">
        <v>162.69999999999999</v>
      </c>
      <c r="H141" s="789" t="s">
        <v>213</v>
      </c>
      <c r="I141" s="828">
        <v>1702247.75</v>
      </c>
    </row>
    <row r="142" spans="1:9" s="5" customFormat="1" ht="17.25" customHeight="1">
      <c r="A142" s="169" t="s">
        <v>40</v>
      </c>
      <c r="B142" s="477">
        <v>2017</v>
      </c>
      <c r="C142" s="788">
        <v>1451212.33</v>
      </c>
      <c r="D142" s="788">
        <v>284077.39</v>
      </c>
      <c r="E142" s="789" t="s">
        <v>213</v>
      </c>
      <c r="F142" s="788">
        <v>4269.8599999999997</v>
      </c>
      <c r="G142" s="788">
        <v>160.69</v>
      </c>
      <c r="H142" s="789" t="s">
        <v>213</v>
      </c>
      <c r="I142" s="828">
        <v>1739720.3</v>
      </c>
    </row>
    <row r="143" spans="1:9" s="5" customFormat="1" ht="17.25" customHeight="1">
      <c r="A143" s="169" t="s">
        <v>41</v>
      </c>
      <c r="B143" s="477">
        <v>2017</v>
      </c>
      <c r="C143" s="788">
        <v>1503766.7</v>
      </c>
      <c r="D143" s="788">
        <v>289400.15999999997</v>
      </c>
      <c r="E143" s="789" t="s">
        <v>213</v>
      </c>
      <c r="F143" s="788">
        <v>4547.16</v>
      </c>
      <c r="G143" s="788">
        <v>158.16</v>
      </c>
      <c r="H143" s="789" t="s">
        <v>213</v>
      </c>
      <c r="I143" s="828">
        <v>1797872.22</v>
      </c>
    </row>
    <row r="144" spans="1:9" s="5" customFormat="1" ht="17.25" hidden="1" customHeight="1">
      <c r="A144" s="169" t="s">
        <v>42</v>
      </c>
      <c r="B144" s="477">
        <v>2017</v>
      </c>
      <c r="C144" s="788">
        <v>1562599.81</v>
      </c>
      <c r="D144" s="788">
        <v>294174</v>
      </c>
      <c r="E144" s="789" t="s">
        <v>213</v>
      </c>
      <c r="F144" s="788">
        <v>4667.7700000000004</v>
      </c>
      <c r="G144" s="788">
        <v>149.63</v>
      </c>
      <c r="H144" s="789" t="s">
        <v>213</v>
      </c>
      <c r="I144" s="828">
        <v>1861591.22</v>
      </c>
    </row>
    <row r="145" spans="1:9" s="5" customFormat="1" ht="17.25" hidden="1" customHeight="1">
      <c r="A145" s="169" t="s">
        <v>43</v>
      </c>
      <c r="B145" s="477">
        <v>2017</v>
      </c>
      <c r="C145" s="788">
        <v>1572877.22</v>
      </c>
      <c r="D145" s="788">
        <v>297600.81</v>
      </c>
      <c r="E145" s="789" t="s">
        <v>213</v>
      </c>
      <c r="F145" s="788">
        <v>4788.8999999999996</v>
      </c>
      <c r="G145" s="788">
        <v>146.4</v>
      </c>
      <c r="H145" s="789" t="s">
        <v>213</v>
      </c>
      <c r="I145" s="828">
        <v>1875413.36</v>
      </c>
    </row>
    <row r="146" spans="1:9" s="5" customFormat="1" ht="17.25" hidden="1" customHeight="1">
      <c r="A146" s="169" t="s">
        <v>44</v>
      </c>
      <c r="B146" s="477">
        <v>2017</v>
      </c>
      <c r="C146" s="788">
        <v>1567066.85</v>
      </c>
      <c r="D146" s="788">
        <v>298184.46999999997</v>
      </c>
      <c r="E146" s="789" t="s">
        <v>213</v>
      </c>
      <c r="F146" s="788">
        <v>4995.42</v>
      </c>
      <c r="G146" s="788">
        <v>150.19</v>
      </c>
      <c r="H146" s="789" t="s">
        <v>213</v>
      </c>
      <c r="I146" s="828">
        <v>1870396.95</v>
      </c>
    </row>
    <row r="147" spans="1:9" s="5" customFormat="1" ht="17.25" hidden="1" customHeight="1">
      <c r="A147" s="169" t="s">
        <v>45</v>
      </c>
      <c r="B147" s="477">
        <v>2017</v>
      </c>
      <c r="C147" s="788">
        <v>1545358.6199999999</v>
      </c>
      <c r="D147" s="788">
        <v>297751.77</v>
      </c>
      <c r="E147" s="789" t="s">
        <v>213</v>
      </c>
      <c r="F147" s="788">
        <v>5070.95</v>
      </c>
      <c r="G147" s="788">
        <v>147.18</v>
      </c>
      <c r="H147" s="789" t="s">
        <v>213</v>
      </c>
      <c r="I147" s="828">
        <v>1848328.54</v>
      </c>
    </row>
    <row r="148" spans="1:9" s="5" customFormat="1" ht="17.25" hidden="1" customHeight="1">
      <c r="A148" s="169" t="s">
        <v>56</v>
      </c>
      <c r="B148" s="477">
        <v>2017</v>
      </c>
      <c r="C148" s="788">
        <v>1548399.7399999998</v>
      </c>
      <c r="D148" s="788">
        <v>299596.09000000003</v>
      </c>
      <c r="E148" s="789" t="s">
        <v>213</v>
      </c>
      <c r="F148" s="788">
        <v>4972</v>
      </c>
      <c r="G148" s="788">
        <v>139.85</v>
      </c>
      <c r="H148" s="789" t="s">
        <v>213</v>
      </c>
      <c r="I148" s="828">
        <v>1853107.71</v>
      </c>
    </row>
    <row r="149" spans="1:9" s="5" customFormat="1" ht="17.25" hidden="1" customHeight="1">
      <c r="A149" s="169" t="s">
        <v>57</v>
      </c>
      <c r="B149" s="477">
        <v>2017</v>
      </c>
      <c r="C149" s="788">
        <v>1544931.4600000002</v>
      </c>
      <c r="D149" s="788">
        <v>301218.14</v>
      </c>
      <c r="E149" s="789" t="s">
        <v>213</v>
      </c>
      <c r="F149" s="788">
        <v>4728.09</v>
      </c>
      <c r="G149" s="788">
        <v>136.22999999999999</v>
      </c>
      <c r="H149" s="789" t="s">
        <v>213</v>
      </c>
      <c r="I149" s="828">
        <v>1851013.95</v>
      </c>
    </row>
    <row r="150" spans="1:9" s="5" customFormat="1" ht="17.25" hidden="1" customHeight="1">
      <c r="A150" s="169" t="s">
        <v>58</v>
      </c>
      <c r="B150" s="477">
        <v>2017</v>
      </c>
      <c r="C150" s="788">
        <v>1531208.08</v>
      </c>
      <c r="D150" s="788">
        <v>300752.19</v>
      </c>
      <c r="E150" s="789" t="s">
        <v>213</v>
      </c>
      <c r="F150" s="788">
        <v>4402.28</v>
      </c>
      <c r="G150" s="788">
        <v>135.38</v>
      </c>
      <c r="H150" s="789" t="s">
        <v>213</v>
      </c>
      <c r="I150" s="828">
        <v>1836497.95</v>
      </c>
    </row>
    <row r="151" spans="1:9" s="15" customFormat="1" ht="17.25" hidden="1" customHeight="1">
      <c r="A151" s="169" t="s">
        <v>59</v>
      </c>
      <c r="B151" s="477">
        <v>2017</v>
      </c>
      <c r="C151" s="787">
        <v>1533825.04</v>
      </c>
      <c r="D151" s="787">
        <v>300303.38</v>
      </c>
      <c r="E151" s="792" t="s">
        <v>213</v>
      </c>
      <c r="F151" s="787">
        <v>3636.77</v>
      </c>
      <c r="G151" s="787">
        <v>135.27000000000001</v>
      </c>
      <c r="H151" s="792" t="s">
        <v>213</v>
      </c>
      <c r="I151" s="832">
        <v>1837900.5</v>
      </c>
    </row>
    <row r="152" spans="1:9" s="15" customFormat="1" ht="17.25" customHeight="1">
      <c r="A152" s="719">
        <v>2017</v>
      </c>
      <c r="B152" s="487">
        <v>2018</v>
      </c>
      <c r="C152" s="793"/>
      <c r="D152" s="793"/>
      <c r="E152" s="797"/>
      <c r="F152" s="793"/>
      <c r="G152" s="793"/>
      <c r="H152" s="797"/>
      <c r="I152" s="831"/>
    </row>
    <row r="153" spans="1:9" s="5" customFormat="1" ht="17.25" customHeight="1">
      <c r="A153" s="169" t="s">
        <v>9</v>
      </c>
      <c r="B153" s="970" t="s">
        <v>9</v>
      </c>
      <c r="C153" s="976">
        <v>1511310.99</v>
      </c>
      <c r="D153" s="976">
        <v>300123.31</v>
      </c>
      <c r="E153" s="977" t="s">
        <v>213</v>
      </c>
      <c r="F153" s="976">
        <v>3523.77</v>
      </c>
      <c r="G153" s="976">
        <v>133.4</v>
      </c>
      <c r="H153" s="977" t="s">
        <v>213</v>
      </c>
      <c r="I153" s="978">
        <v>1815091.5</v>
      </c>
    </row>
    <row r="154" spans="1:9" s="5" customFormat="1" ht="17.25" customHeight="1">
      <c r="A154" s="169" t="s">
        <v>10</v>
      </c>
      <c r="B154" s="970" t="s">
        <v>10</v>
      </c>
      <c r="C154" s="976">
        <v>1527931.1500000001</v>
      </c>
      <c r="D154" s="976">
        <v>304318.2</v>
      </c>
      <c r="E154" s="977" t="s">
        <v>213</v>
      </c>
      <c r="F154" s="976">
        <v>3792.75</v>
      </c>
      <c r="G154" s="976">
        <v>131.35</v>
      </c>
      <c r="H154" s="977" t="s">
        <v>213</v>
      </c>
      <c r="I154" s="978">
        <v>1836173.45</v>
      </c>
    </row>
    <row r="155" spans="1:9" s="5" customFormat="1" ht="17.25" customHeight="1">
      <c r="A155" s="169" t="s">
        <v>40</v>
      </c>
      <c r="B155" s="477" t="s">
        <v>40</v>
      </c>
      <c r="C155" s="787">
        <v>1559711.55</v>
      </c>
      <c r="D155" s="787">
        <v>309770.59999999998</v>
      </c>
      <c r="E155" s="968" t="s">
        <v>213</v>
      </c>
      <c r="F155" s="787">
        <v>4210.1499999999996</v>
      </c>
      <c r="G155" s="787">
        <v>120.55</v>
      </c>
      <c r="H155" s="968" t="s">
        <v>213</v>
      </c>
      <c r="I155" s="828">
        <v>1873812.85</v>
      </c>
    </row>
    <row r="156" spans="1:9" s="5" customFormat="1" ht="17.25" customHeight="1">
      <c r="A156" s="169" t="s">
        <v>41</v>
      </c>
      <c r="B156" s="724" t="s">
        <v>41</v>
      </c>
      <c r="C156" s="795">
        <v>1610493.6600000001</v>
      </c>
      <c r="D156" s="795">
        <v>315446.52</v>
      </c>
      <c r="E156" s="796" t="s">
        <v>213</v>
      </c>
      <c r="F156" s="795">
        <v>4565.66</v>
      </c>
      <c r="G156" s="795">
        <v>115.9</v>
      </c>
      <c r="H156" s="796" t="s">
        <v>213</v>
      </c>
      <c r="I156" s="834">
        <v>1930621.76</v>
      </c>
    </row>
    <row r="157" spans="1:9" s="5" customFormat="1" ht="17.25" customHeight="1">
      <c r="A157" s="169" t="s">
        <v>42</v>
      </c>
      <c r="B157" s="724" t="s">
        <v>42</v>
      </c>
      <c r="C157" s="795">
        <v>1679106.17</v>
      </c>
      <c r="D157" s="795">
        <v>320166.95</v>
      </c>
      <c r="E157" s="796" t="s">
        <v>213</v>
      </c>
      <c r="F157" s="795">
        <v>4671.95</v>
      </c>
      <c r="G157" s="795">
        <v>116.45</v>
      </c>
      <c r="H157" s="796" t="s">
        <v>213</v>
      </c>
      <c r="I157" s="834">
        <v>2004061.54</v>
      </c>
    </row>
    <row r="158" spans="1:9" s="5" customFormat="1" ht="17.25" customHeight="1">
      <c r="A158" s="169" t="s">
        <v>43</v>
      </c>
      <c r="B158" s="724" t="s">
        <v>43</v>
      </c>
      <c r="C158" s="795">
        <v>1697734.3699999999</v>
      </c>
      <c r="D158" s="795">
        <v>323848.19</v>
      </c>
      <c r="E158" s="796" t="s">
        <v>213</v>
      </c>
      <c r="F158" s="795">
        <v>4864.04</v>
      </c>
      <c r="G158" s="795">
        <v>112.71</v>
      </c>
      <c r="H158" s="796" t="s">
        <v>213</v>
      </c>
      <c r="I158" s="834">
        <v>2026559.33</v>
      </c>
    </row>
    <row r="159" spans="1:9" s="5" customFormat="1" ht="17.25" customHeight="1">
      <c r="A159" s="169" t="s">
        <v>44</v>
      </c>
      <c r="B159" s="724" t="s">
        <v>44</v>
      </c>
      <c r="C159" s="795">
        <v>1690762.08</v>
      </c>
      <c r="D159" s="795">
        <v>324471.18</v>
      </c>
      <c r="E159" s="796" t="s">
        <v>213</v>
      </c>
      <c r="F159" s="795">
        <v>5103.8100000000004</v>
      </c>
      <c r="G159" s="795">
        <v>92.54</v>
      </c>
      <c r="H159" s="796" t="s">
        <v>213</v>
      </c>
      <c r="I159" s="834">
        <v>2020429.63</v>
      </c>
    </row>
    <row r="160" spans="1:9" s="5" customFormat="1" ht="17.25" customHeight="1">
      <c r="A160" s="169" t="s">
        <v>45</v>
      </c>
      <c r="B160" s="724" t="s">
        <v>45</v>
      </c>
      <c r="C160" s="795">
        <v>1658595.76</v>
      </c>
      <c r="D160" s="795">
        <v>323507.36</v>
      </c>
      <c r="E160" s="796" t="s">
        <v>213</v>
      </c>
      <c r="F160" s="795">
        <v>5013.72</v>
      </c>
      <c r="G160" s="795">
        <v>90.54</v>
      </c>
      <c r="H160" s="796" t="s">
        <v>213</v>
      </c>
      <c r="I160" s="834">
        <v>1987207.4</v>
      </c>
    </row>
    <row r="161" spans="1:12" s="5" customFormat="1" ht="17.25" customHeight="1">
      <c r="A161" s="169" t="s">
        <v>56</v>
      </c>
      <c r="B161" s="724" t="s">
        <v>56</v>
      </c>
      <c r="C161" s="795">
        <v>1663616.7999999998</v>
      </c>
      <c r="D161" s="795">
        <v>324637.05</v>
      </c>
      <c r="E161" s="796" t="s">
        <v>213</v>
      </c>
      <c r="F161" s="795">
        <v>4867.3500000000004</v>
      </c>
      <c r="G161" s="795">
        <v>88.4</v>
      </c>
      <c r="H161" s="796" t="s">
        <v>213</v>
      </c>
      <c r="I161" s="834">
        <v>1993209.6</v>
      </c>
    </row>
    <row r="162" spans="1:12" s="5" customFormat="1" ht="17.25" customHeight="1">
      <c r="A162" s="169" t="s">
        <v>57</v>
      </c>
      <c r="B162" s="724" t="s">
        <v>57</v>
      </c>
      <c r="C162" s="795">
        <v>1679274.6300000001</v>
      </c>
      <c r="D162" s="795">
        <v>326529.13</v>
      </c>
      <c r="E162" s="796" t="s">
        <v>213</v>
      </c>
      <c r="F162" s="795">
        <v>4753.8999999999996</v>
      </c>
      <c r="G162" s="795">
        <v>76.36</v>
      </c>
      <c r="H162" s="796" t="s">
        <v>213</v>
      </c>
      <c r="I162" s="834">
        <v>2010634.04</v>
      </c>
    </row>
    <row r="163" spans="1:12" s="5" customFormat="1" ht="17.25" customHeight="1">
      <c r="A163" s="169" t="s">
        <v>58</v>
      </c>
      <c r="B163" s="724" t="s">
        <v>58</v>
      </c>
      <c r="C163" s="795">
        <v>1650745.41</v>
      </c>
      <c r="D163" s="795">
        <v>325855.8</v>
      </c>
      <c r="E163" s="796" t="s">
        <v>213</v>
      </c>
      <c r="F163" s="795">
        <v>4410.1400000000003</v>
      </c>
      <c r="G163" s="795">
        <v>68.95</v>
      </c>
      <c r="H163" s="796" t="s">
        <v>213</v>
      </c>
      <c r="I163" s="834">
        <v>1981080.33</v>
      </c>
    </row>
    <row r="164" spans="1:12" s="15" customFormat="1" ht="17.25" customHeight="1">
      <c r="A164" s="169" t="s">
        <v>59</v>
      </c>
      <c r="B164" s="724" t="s">
        <v>59</v>
      </c>
      <c r="C164" s="795">
        <v>1662670.6400000001</v>
      </c>
      <c r="D164" s="795">
        <v>326376.11</v>
      </c>
      <c r="E164" s="796" t="s">
        <v>213</v>
      </c>
      <c r="F164" s="795">
        <v>3734.7</v>
      </c>
      <c r="G164" s="795">
        <v>67.52</v>
      </c>
      <c r="H164" s="796" t="s">
        <v>213</v>
      </c>
      <c r="I164" s="834">
        <v>1992849</v>
      </c>
    </row>
    <row r="165" spans="1:12" s="15" customFormat="1" ht="17.25" customHeight="1">
      <c r="A165" s="719">
        <v>2019</v>
      </c>
      <c r="B165" s="487">
        <v>2019</v>
      </c>
      <c r="C165" s="793"/>
      <c r="D165" s="793"/>
      <c r="E165" s="797"/>
      <c r="F165" s="793"/>
      <c r="G165" s="793"/>
      <c r="H165" s="797"/>
      <c r="I165" s="831"/>
    </row>
    <row r="166" spans="1:12" s="5" customFormat="1" ht="17.25" customHeight="1">
      <c r="A166" s="169" t="s">
        <v>9</v>
      </c>
      <c r="B166" s="970" t="s">
        <v>9</v>
      </c>
      <c r="C166" s="976">
        <v>1638322.7099999997</v>
      </c>
      <c r="D166" s="976">
        <v>324701.81</v>
      </c>
      <c r="E166" s="977" t="s">
        <v>213</v>
      </c>
      <c r="F166" s="976">
        <v>3609.54</v>
      </c>
      <c r="G166" s="976">
        <v>64.5</v>
      </c>
      <c r="H166" s="977" t="s">
        <v>213</v>
      </c>
      <c r="I166" s="978">
        <v>1966698.59</v>
      </c>
    </row>
    <row r="167" spans="1:12" s="5" customFormat="1" ht="17.25" customHeight="1">
      <c r="A167" s="169" t="s">
        <v>10</v>
      </c>
      <c r="B167" s="970" t="s">
        <v>10</v>
      </c>
      <c r="C167" s="976">
        <v>1654074.9</v>
      </c>
      <c r="D167" s="976">
        <v>327281.90000000002</v>
      </c>
      <c r="E167" s="977" t="s">
        <v>213</v>
      </c>
      <c r="F167" s="976">
        <v>3860.6</v>
      </c>
      <c r="G167" s="976">
        <v>62.3</v>
      </c>
      <c r="H167" s="977" t="s">
        <v>213</v>
      </c>
      <c r="I167" s="978">
        <v>1985279.7</v>
      </c>
      <c r="J167" s="15"/>
      <c r="K167" s="15"/>
      <c r="L167" s="15"/>
    </row>
    <row r="168" spans="1:12" s="5" customFormat="1" ht="17.25" customHeight="1">
      <c r="A168" s="169" t="s">
        <v>40</v>
      </c>
      <c r="B168" s="477" t="s">
        <v>40</v>
      </c>
      <c r="C168" s="787">
        <v>1690469.89</v>
      </c>
      <c r="D168" s="787">
        <v>332095.65999999997</v>
      </c>
      <c r="E168" s="968" t="s">
        <v>213</v>
      </c>
      <c r="F168" s="787">
        <v>4329.33</v>
      </c>
      <c r="G168" s="787">
        <v>62.09</v>
      </c>
      <c r="H168" s="968" t="s">
        <v>213</v>
      </c>
      <c r="I168" s="828">
        <v>2026957</v>
      </c>
    </row>
    <row r="169" spans="1:12" s="5" customFormat="1" ht="17.25" customHeight="1">
      <c r="A169" s="169" t="s">
        <v>41</v>
      </c>
      <c r="B169" s="724" t="s">
        <v>41</v>
      </c>
      <c r="C169" s="795">
        <v>1745321.8</v>
      </c>
      <c r="D169" s="795">
        <v>336456</v>
      </c>
      <c r="E169" s="796" t="s">
        <v>213</v>
      </c>
      <c r="F169" s="795">
        <v>4558.55</v>
      </c>
      <c r="G169" s="795">
        <v>63.45</v>
      </c>
      <c r="H169" s="796" t="s">
        <v>213</v>
      </c>
      <c r="I169" s="834">
        <v>2086399.8</v>
      </c>
      <c r="J169" s="15"/>
      <c r="K169" s="15"/>
      <c r="L169" s="15"/>
    </row>
    <row r="170" spans="1:12" s="5" customFormat="1" ht="17.25" customHeight="1">
      <c r="A170" s="169" t="s">
        <v>42</v>
      </c>
      <c r="B170" s="724" t="s">
        <v>42</v>
      </c>
      <c r="C170" s="795">
        <v>1811029.1199999999</v>
      </c>
      <c r="D170" s="795">
        <v>339375.72</v>
      </c>
      <c r="E170" s="796" t="s">
        <v>213</v>
      </c>
      <c r="F170" s="795">
        <v>4682.3599999999997</v>
      </c>
      <c r="G170" s="795">
        <v>61.45</v>
      </c>
      <c r="H170" s="796" t="s">
        <v>213</v>
      </c>
      <c r="I170" s="834">
        <v>2155148.6800000002</v>
      </c>
    </row>
    <row r="171" spans="1:12" s="5" customFormat="1" ht="17.25" customHeight="1">
      <c r="A171" s="169" t="s">
        <v>43</v>
      </c>
      <c r="B171" s="724" t="s">
        <v>43</v>
      </c>
      <c r="C171" s="795">
        <v>1830668.0499999998</v>
      </c>
      <c r="D171" s="795">
        <v>342595.85</v>
      </c>
      <c r="E171" s="796" t="s">
        <v>213</v>
      </c>
      <c r="F171" s="795">
        <v>4947.6499999999996</v>
      </c>
      <c r="G171" s="795">
        <v>57.55</v>
      </c>
      <c r="H171" s="796" t="s">
        <v>213</v>
      </c>
      <c r="I171" s="834">
        <v>2178269.1</v>
      </c>
      <c r="J171" s="15"/>
      <c r="K171" s="15"/>
      <c r="L171" s="15"/>
    </row>
    <row r="172" spans="1:12" s="5" customFormat="1" ht="17.25" customHeight="1">
      <c r="A172" s="169" t="s">
        <v>44</v>
      </c>
      <c r="B172" s="724" t="s">
        <v>44</v>
      </c>
      <c r="C172" s="795">
        <v>1822125.9000000001</v>
      </c>
      <c r="D172" s="795">
        <v>343033.21</v>
      </c>
      <c r="E172" s="796" t="s">
        <v>213</v>
      </c>
      <c r="F172" s="795">
        <v>5154.95</v>
      </c>
      <c r="G172" s="795">
        <v>53.78</v>
      </c>
      <c r="H172" s="796" t="s">
        <v>213</v>
      </c>
      <c r="I172" s="834">
        <v>2170367.86</v>
      </c>
    </row>
    <row r="173" spans="1:12" s="5" customFormat="1" ht="17.25" customHeight="1">
      <c r="A173" s="169" t="s">
        <v>45</v>
      </c>
      <c r="B173" s="724" t="s">
        <v>45</v>
      </c>
      <c r="C173" s="795">
        <v>1786137.56</v>
      </c>
      <c r="D173" s="795">
        <v>341541.09</v>
      </c>
      <c r="E173" s="796" t="s">
        <v>213</v>
      </c>
      <c r="F173" s="795">
        <v>5175.1400000000003</v>
      </c>
      <c r="G173" s="795">
        <v>52.66</v>
      </c>
      <c r="H173" s="796" t="s">
        <v>213</v>
      </c>
      <c r="I173" s="834">
        <v>2132906.4700000002</v>
      </c>
      <c r="J173" s="15"/>
      <c r="K173" s="15"/>
      <c r="L173" s="15"/>
    </row>
    <row r="174" spans="1:12" s="5" customFormat="1" ht="17.25" customHeight="1">
      <c r="A174" s="169" t="s">
        <v>56</v>
      </c>
      <c r="B174" s="724" t="s">
        <v>56</v>
      </c>
      <c r="C174" s="795">
        <v>1796488.27</v>
      </c>
      <c r="D174" s="795">
        <v>343658.14</v>
      </c>
      <c r="E174" s="796" t="s">
        <v>213</v>
      </c>
      <c r="F174" s="795">
        <v>5064.8500000000004</v>
      </c>
      <c r="G174" s="795">
        <v>51.47</v>
      </c>
      <c r="H174" s="796" t="s">
        <v>213</v>
      </c>
      <c r="I174" s="834">
        <v>2145262.7599999998</v>
      </c>
    </row>
    <row r="175" spans="1:12" s="5" customFormat="1" ht="17.25" customHeight="1">
      <c r="A175" s="169" t="s">
        <v>57</v>
      </c>
      <c r="B175" s="724" t="s">
        <v>57</v>
      </c>
      <c r="C175" s="795">
        <v>1798918.42</v>
      </c>
      <c r="D175" s="795">
        <v>345943.69</v>
      </c>
      <c r="E175" s="796" t="s">
        <v>213</v>
      </c>
      <c r="F175" s="795">
        <v>4858.82</v>
      </c>
      <c r="G175" s="795">
        <v>50.39</v>
      </c>
      <c r="H175" s="796" t="s">
        <v>213</v>
      </c>
      <c r="I175" s="834">
        <v>2149771.34</v>
      </c>
    </row>
    <row r="176" spans="1:12" s="5" customFormat="1" ht="17.25" customHeight="1">
      <c r="A176" s="169" t="s">
        <v>58</v>
      </c>
      <c r="B176" s="724" t="s">
        <v>58</v>
      </c>
      <c r="C176" s="795">
        <v>1773130.2</v>
      </c>
      <c r="D176" s="795">
        <v>345791.95</v>
      </c>
      <c r="E176" s="796" t="s">
        <v>213</v>
      </c>
      <c r="F176" s="795">
        <v>4490.8</v>
      </c>
      <c r="G176" s="795">
        <v>41.25</v>
      </c>
      <c r="H176" s="796" t="s">
        <v>213</v>
      </c>
      <c r="I176" s="834">
        <v>2123454.2000000002</v>
      </c>
    </row>
    <row r="177" spans="1:12" s="15" customFormat="1" ht="17.25" customHeight="1">
      <c r="A177" s="169" t="s">
        <v>59</v>
      </c>
      <c r="B177" s="724" t="s">
        <v>59</v>
      </c>
      <c r="C177" s="795">
        <v>1774759.32</v>
      </c>
      <c r="D177" s="795">
        <v>346375.05</v>
      </c>
      <c r="E177" s="796" t="s">
        <v>213</v>
      </c>
      <c r="F177" s="795">
        <v>3806.38</v>
      </c>
      <c r="G177" s="795">
        <v>40.72</v>
      </c>
      <c r="H177" s="796" t="s">
        <v>213</v>
      </c>
      <c r="I177" s="834">
        <v>2124981.5</v>
      </c>
    </row>
    <row r="178" spans="1:12" s="15" customFormat="1" ht="17.25" customHeight="1">
      <c r="A178" s="719">
        <v>2019</v>
      </c>
      <c r="B178" s="487">
        <v>2019</v>
      </c>
      <c r="C178" s="793"/>
      <c r="D178" s="793"/>
      <c r="E178" s="797"/>
      <c r="F178" s="793"/>
      <c r="G178" s="793"/>
      <c r="H178" s="797"/>
      <c r="I178" s="831"/>
    </row>
    <row r="179" spans="1:12" s="5" customFormat="1" ht="17.25" customHeight="1">
      <c r="A179" s="169" t="s">
        <v>9</v>
      </c>
      <c r="B179" s="122" t="s">
        <v>9</v>
      </c>
      <c r="C179" s="976">
        <v>1741155.42</v>
      </c>
      <c r="D179" s="976">
        <v>345535.47</v>
      </c>
      <c r="E179" s="977" t="s">
        <v>213</v>
      </c>
      <c r="F179" s="976">
        <v>3708.71</v>
      </c>
      <c r="G179" s="976">
        <v>40</v>
      </c>
      <c r="H179" s="977" t="s">
        <v>213</v>
      </c>
      <c r="I179" s="978">
        <v>2090439.61</v>
      </c>
    </row>
    <row r="180" spans="1:12" s="5" customFormat="1" ht="17.25" customHeight="1">
      <c r="A180" s="169" t="s">
        <v>10</v>
      </c>
      <c r="B180" s="970" t="s">
        <v>10</v>
      </c>
      <c r="C180" s="976">
        <v>1764735.4500000002</v>
      </c>
      <c r="D180" s="976">
        <v>348917.7</v>
      </c>
      <c r="E180" s="977" t="s">
        <v>213</v>
      </c>
      <c r="F180" s="976">
        <v>3960.7</v>
      </c>
      <c r="G180" s="976">
        <v>40</v>
      </c>
      <c r="H180" s="977" t="s">
        <v>213</v>
      </c>
      <c r="I180" s="978">
        <v>2117653.85</v>
      </c>
      <c r="J180" s="15"/>
      <c r="K180" s="15"/>
      <c r="L180" s="15"/>
    </row>
    <row r="181" spans="1:12" s="5" customFormat="1" ht="17.25" customHeight="1">
      <c r="A181" s="169" t="s">
        <v>40</v>
      </c>
      <c r="B181" s="477" t="s">
        <v>40</v>
      </c>
      <c r="C181" s="787">
        <v>1722010.7200000002</v>
      </c>
      <c r="D181" s="787">
        <v>347583.59</v>
      </c>
      <c r="E181" s="968" t="s">
        <v>213</v>
      </c>
      <c r="F181" s="787">
        <v>4296.04</v>
      </c>
      <c r="G181" s="787">
        <v>39</v>
      </c>
      <c r="H181" s="968" t="s">
        <v>213</v>
      </c>
      <c r="I181" s="828">
        <v>2073929.36</v>
      </c>
    </row>
    <row r="182" spans="1:12" s="5" customFormat="1" ht="17.25" customHeight="1">
      <c r="A182" s="169" t="s">
        <v>41</v>
      </c>
      <c r="B182" s="169" t="s">
        <v>41</v>
      </c>
      <c r="C182" s="795"/>
      <c r="D182" s="795"/>
      <c r="E182" s="796"/>
      <c r="F182" s="795"/>
      <c r="G182" s="795"/>
      <c r="H182" s="796"/>
      <c r="I182" s="834"/>
      <c r="J182" s="15"/>
      <c r="K182" s="15"/>
      <c r="L182" s="15"/>
    </row>
    <row r="183" spans="1:12" s="5" customFormat="1" ht="17.25" customHeight="1">
      <c r="A183" s="169" t="s">
        <v>42</v>
      </c>
      <c r="B183" s="169" t="s">
        <v>42</v>
      </c>
      <c r="C183" s="795"/>
      <c r="D183" s="795"/>
      <c r="E183" s="796"/>
      <c r="F183" s="795"/>
      <c r="G183" s="795"/>
      <c r="H183" s="796"/>
      <c r="I183" s="834"/>
    </row>
    <row r="184" spans="1:12" s="5" customFormat="1" ht="17.25" customHeight="1">
      <c r="A184" s="169" t="s">
        <v>43</v>
      </c>
      <c r="B184" s="169" t="s">
        <v>43</v>
      </c>
      <c r="C184" s="795"/>
      <c r="D184" s="795"/>
      <c r="E184" s="796"/>
      <c r="F184" s="795"/>
      <c r="G184" s="795"/>
      <c r="H184" s="796"/>
      <c r="I184" s="834"/>
      <c r="J184" s="15"/>
      <c r="K184" s="15"/>
      <c r="L184" s="15"/>
    </row>
    <row r="185" spans="1:12" s="5" customFormat="1" ht="17.25" customHeight="1">
      <c r="A185" s="169" t="s">
        <v>44</v>
      </c>
      <c r="B185" s="169" t="s">
        <v>44</v>
      </c>
      <c r="C185" s="795"/>
      <c r="D185" s="795"/>
      <c r="E185" s="796"/>
      <c r="F185" s="795"/>
      <c r="G185" s="795"/>
      <c r="H185" s="796"/>
      <c r="I185" s="834"/>
    </row>
    <row r="186" spans="1:12" s="5" customFormat="1" ht="17.25" customHeight="1">
      <c r="A186" s="169" t="s">
        <v>45</v>
      </c>
      <c r="B186" s="169" t="s">
        <v>45</v>
      </c>
      <c r="C186" s="795"/>
      <c r="D186" s="795"/>
      <c r="E186" s="796"/>
      <c r="F186" s="795"/>
      <c r="G186" s="795"/>
      <c r="H186" s="796"/>
      <c r="I186" s="834"/>
      <c r="J186" s="15"/>
      <c r="K186" s="15"/>
      <c r="L186" s="15"/>
    </row>
    <row r="187" spans="1:12" s="5" customFormat="1" ht="17.25" customHeight="1">
      <c r="A187" s="169" t="s">
        <v>56</v>
      </c>
      <c r="B187" s="169" t="s">
        <v>56</v>
      </c>
      <c r="C187" s="795"/>
      <c r="D187" s="795"/>
      <c r="E187" s="796"/>
      <c r="F187" s="795"/>
      <c r="G187" s="795"/>
      <c r="H187" s="796"/>
      <c r="I187" s="834"/>
    </row>
    <row r="188" spans="1:12" s="5" customFormat="1" ht="17.25" customHeight="1">
      <c r="A188" s="169" t="s">
        <v>57</v>
      </c>
      <c r="B188" s="169" t="s">
        <v>57</v>
      </c>
      <c r="C188" s="795"/>
      <c r="D188" s="795"/>
      <c r="E188" s="796"/>
      <c r="F188" s="795"/>
      <c r="G188" s="795"/>
      <c r="H188" s="796"/>
      <c r="I188" s="834"/>
    </row>
    <row r="189" spans="1:12" s="5" customFormat="1" ht="17.25" customHeight="1">
      <c r="A189" s="169" t="s">
        <v>58</v>
      </c>
      <c r="B189" s="169" t="s">
        <v>58</v>
      </c>
      <c r="C189" s="795"/>
      <c r="D189" s="795"/>
      <c r="E189" s="796"/>
      <c r="F189" s="795"/>
      <c r="G189" s="795"/>
      <c r="H189" s="796"/>
      <c r="I189" s="834"/>
    </row>
    <row r="190" spans="1:12" s="15" customFormat="1" ht="17.25" customHeight="1">
      <c r="A190" s="169" t="s">
        <v>59</v>
      </c>
      <c r="B190" s="169" t="s">
        <v>59</v>
      </c>
      <c r="C190" s="795"/>
      <c r="D190" s="795"/>
      <c r="E190" s="796"/>
      <c r="F190" s="795"/>
      <c r="G190" s="795"/>
      <c r="H190" s="796"/>
      <c r="I190" s="834"/>
    </row>
    <row r="191" spans="1:12" s="9" customFormat="1" ht="4.7" customHeight="1">
      <c r="A191" s="97"/>
      <c r="B191" s="284"/>
      <c r="C191" s="284"/>
      <c r="D191" s="284"/>
      <c r="E191" s="284"/>
      <c r="F191" s="284"/>
      <c r="G191" s="284"/>
      <c r="H191" s="284"/>
      <c r="I191" s="840"/>
    </row>
    <row r="192" spans="1:12" s="5" customFormat="1" ht="12.95" customHeight="1">
      <c r="A192" s="97"/>
      <c r="B192" s="284"/>
      <c r="C192" s="496"/>
      <c r="D192" s="496"/>
      <c r="E192" s="496"/>
      <c r="F192" s="496"/>
      <c r="G192" s="496"/>
      <c r="H192" s="498"/>
      <c r="I192" s="835"/>
    </row>
    <row r="193" spans="1:9" s="5" customFormat="1" ht="12.95" customHeight="1">
      <c r="A193" s="97"/>
      <c r="B193" s="284"/>
      <c r="C193" s="499"/>
      <c r="D193" s="496"/>
      <c r="E193" s="496"/>
      <c r="F193" s="496"/>
      <c r="G193" s="496"/>
      <c r="H193" s="498"/>
      <c r="I193" s="841"/>
    </row>
    <row r="194" spans="1:9" s="5" customFormat="1" ht="17.850000000000001" customHeight="1">
      <c r="A194" s="97"/>
      <c r="B194" s="284"/>
      <c r="C194" s="499"/>
      <c r="D194" s="496"/>
      <c r="E194" s="496"/>
      <c r="F194" s="496"/>
      <c r="G194" s="496"/>
      <c r="H194" s="498"/>
      <c r="I194" s="781"/>
    </row>
    <row r="195" spans="1:9" s="2" customFormat="1" ht="21.2" customHeight="1">
      <c r="A195" s="97"/>
      <c r="B195" s="284"/>
      <c r="C195" s="499"/>
      <c r="D195" s="496"/>
      <c r="E195" s="496"/>
      <c r="F195" s="496"/>
      <c r="G195" s="496"/>
      <c r="H195" s="498"/>
      <c r="I195" s="835"/>
    </row>
    <row r="196" spans="1:9" s="5" customFormat="1" ht="20.100000000000001" customHeight="1">
      <c r="A196" s="97"/>
      <c r="B196" s="284"/>
      <c r="C196" s="499"/>
      <c r="D196" s="496"/>
      <c r="E196" s="496"/>
      <c r="F196" s="496"/>
      <c r="G196" s="496"/>
      <c r="H196" s="498"/>
      <c r="I196" s="835"/>
    </row>
    <row r="197" spans="1:9" s="5" customFormat="1" ht="12.95" customHeight="1">
      <c r="A197" s="97"/>
      <c r="B197" s="284"/>
      <c r="C197" s="499"/>
      <c r="D197" s="496"/>
      <c r="E197" s="496"/>
      <c r="F197" s="496"/>
      <c r="G197" s="496"/>
      <c r="H197" s="498"/>
      <c r="I197" s="835"/>
    </row>
    <row r="198" spans="1:9" s="5" customFormat="1" ht="17.25" customHeight="1">
      <c r="A198" s="97"/>
      <c r="B198" s="284"/>
      <c r="C198" s="499"/>
      <c r="D198" s="496"/>
      <c r="E198" s="496"/>
      <c r="F198" s="496"/>
      <c r="G198" s="496"/>
      <c r="H198" s="498"/>
      <c r="I198" s="835"/>
    </row>
    <row r="199" spans="1:9" s="2" customFormat="1" ht="17.25" customHeight="1">
      <c r="A199" s="97"/>
      <c r="B199" s="284"/>
      <c r="C199" s="499"/>
      <c r="D199" s="496"/>
      <c r="E199" s="496"/>
      <c r="F199" s="496"/>
      <c r="G199" s="496"/>
      <c r="H199" s="496"/>
      <c r="I199" s="835"/>
    </row>
    <row r="200" spans="1:9" ht="19.5" customHeight="1">
      <c r="C200" s="499"/>
    </row>
    <row r="201" spans="1:9" ht="19.5" customHeight="1">
      <c r="C201" s="499"/>
    </row>
    <row r="202" spans="1:9" ht="19.5" customHeight="1">
      <c r="C202" s="499"/>
    </row>
    <row r="203" spans="1:9">
      <c r="C203" s="499"/>
    </row>
    <row r="204" spans="1:9">
      <c r="C204" s="499"/>
    </row>
    <row r="205" spans="1:9">
      <c r="C205" s="499"/>
    </row>
    <row r="206" spans="1:9">
      <c r="C206" s="499"/>
    </row>
    <row r="207" spans="1:9" ht="18">
      <c r="B207" s="750"/>
      <c r="C207" s="751"/>
      <c r="D207" s="500"/>
      <c r="E207" s="501"/>
    </row>
    <row r="213" spans="9:9">
      <c r="I213" s="781"/>
    </row>
    <row r="234" spans="3:4">
      <c r="D234" s="496" t="s">
        <v>122</v>
      </c>
    </row>
    <row r="235" spans="3:4" ht="16.5">
      <c r="C235" s="502" t="s">
        <v>123</v>
      </c>
      <c r="D235" s="503">
        <v>1725530</v>
      </c>
    </row>
    <row r="236" spans="3:4" ht="14.25">
      <c r="C236" s="502" t="s">
        <v>124</v>
      </c>
      <c r="D236" s="504">
        <v>1867644</v>
      </c>
    </row>
    <row r="237" spans="3:4" ht="14.25">
      <c r="C237" s="502" t="s">
        <v>125</v>
      </c>
      <c r="D237" s="504">
        <v>2033036</v>
      </c>
    </row>
    <row r="238" spans="3:4" ht="14.25">
      <c r="C238" s="502" t="s">
        <v>152</v>
      </c>
      <c r="D238" s="504">
        <f>$I$34</f>
        <v>1938631.94</v>
      </c>
    </row>
    <row r="239" spans="3:4">
      <c r="C239" s="502" t="s">
        <v>159</v>
      </c>
      <c r="D239" s="500">
        <f>$I$47</f>
        <v>1848046.94</v>
      </c>
    </row>
    <row r="240" spans="3:4">
      <c r="C240" s="502" t="s">
        <v>171</v>
      </c>
      <c r="D240" s="500">
        <f>$I$60</f>
        <v>1814978.78</v>
      </c>
    </row>
    <row r="241" spans="3:4">
      <c r="C241" s="502" t="s">
        <v>200</v>
      </c>
      <c r="D241" s="500">
        <v>1738922.35</v>
      </c>
    </row>
    <row r="242" spans="3:4">
      <c r="C242" s="502" t="s">
        <v>205</v>
      </c>
      <c r="D242" s="500">
        <v>1708578.7136842108</v>
      </c>
    </row>
    <row r="271" spans="4:6">
      <c r="E271" s="496" t="s">
        <v>157</v>
      </c>
      <c r="F271" s="496" t="s">
        <v>158</v>
      </c>
    </row>
    <row r="272" spans="4:6">
      <c r="D272" s="505">
        <v>40178</v>
      </c>
      <c r="E272" s="500">
        <v>1848046.94</v>
      </c>
      <c r="F272" s="500" t="e">
        <f>#REF!</f>
        <v>#REF!</v>
      </c>
    </row>
    <row r="273" spans="4:6">
      <c r="D273" s="491" t="s">
        <v>61</v>
      </c>
      <c r="E273" s="500">
        <f t="shared" ref="E273:E282" si="0">I88</f>
        <v>1600355</v>
      </c>
      <c r="F273" s="500" t="e">
        <f>#REF!</f>
        <v>#REF!</v>
      </c>
    </row>
    <row r="274" spans="4:6">
      <c r="D274" s="491">
        <f t="shared" ref="D274:D284" si="1">B37</f>
        <v>2009</v>
      </c>
      <c r="E274" s="500">
        <f t="shared" si="0"/>
        <v>1596391.35</v>
      </c>
    </row>
    <row r="275" spans="4:6">
      <c r="D275" s="491">
        <f t="shared" si="1"/>
        <v>2009</v>
      </c>
      <c r="E275" s="500">
        <f t="shared" si="0"/>
        <v>1604137.58</v>
      </c>
    </row>
    <row r="276" spans="4:6">
      <c r="D276" s="491">
        <f t="shared" si="1"/>
        <v>2009</v>
      </c>
      <c r="E276" s="500">
        <f t="shared" si="0"/>
        <v>1619275.33</v>
      </c>
    </row>
    <row r="277" spans="4:6">
      <c r="D277" s="491">
        <f t="shared" si="1"/>
        <v>2009</v>
      </c>
      <c r="E277" s="500">
        <f t="shared" si="0"/>
        <v>1651390.14</v>
      </c>
    </row>
    <row r="278" spans="4:6">
      <c r="D278" s="491">
        <f t="shared" si="1"/>
        <v>2009</v>
      </c>
      <c r="E278" s="500">
        <f t="shared" si="0"/>
        <v>1641822.2</v>
      </c>
    </row>
    <row r="279" spans="4:6">
      <c r="D279" s="491">
        <f t="shared" si="1"/>
        <v>2009</v>
      </c>
      <c r="E279" s="500">
        <f t="shared" si="0"/>
        <v>1632903.07</v>
      </c>
    </row>
    <row r="280" spans="4:6">
      <c r="D280" s="491">
        <f t="shared" si="1"/>
        <v>2009</v>
      </c>
      <c r="E280" s="500">
        <f t="shared" si="0"/>
        <v>1607608.8</v>
      </c>
    </row>
    <row r="281" spans="4:6">
      <c r="D281" s="491">
        <f t="shared" si="1"/>
        <v>2009</v>
      </c>
      <c r="E281" s="500">
        <f t="shared" si="0"/>
        <v>1596285.62</v>
      </c>
    </row>
    <row r="282" spans="4:6">
      <c r="D282" s="491">
        <f t="shared" si="1"/>
        <v>2009</v>
      </c>
      <c r="E282" s="500">
        <f t="shared" si="0"/>
        <v>1590436.47</v>
      </c>
    </row>
    <row r="283" spans="4:6">
      <c r="D283" s="491">
        <f t="shared" si="1"/>
        <v>2009</v>
      </c>
      <c r="E283" s="500"/>
    </row>
    <row r="284" spans="4:6">
      <c r="D284" s="491">
        <f t="shared" si="1"/>
        <v>2009</v>
      </c>
      <c r="E284" s="500"/>
    </row>
    <row r="315" spans="4:7">
      <c r="D315" s="496" t="s">
        <v>172</v>
      </c>
      <c r="E315" s="496" t="s">
        <v>173</v>
      </c>
      <c r="F315" s="496" t="s">
        <v>174</v>
      </c>
      <c r="G315" s="496" t="s">
        <v>175</v>
      </c>
    </row>
    <row r="316" spans="4:7">
      <c r="D316" s="499">
        <f>C91</f>
        <v>1396627.67</v>
      </c>
      <c r="E316" s="499">
        <f>D91</f>
        <v>217776.08000000002</v>
      </c>
      <c r="F316" s="499" t="str">
        <f>E91</f>
        <v>----</v>
      </c>
      <c r="G316" s="499">
        <f>F91</f>
        <v>4558.72</v>
      </c>
    </row>
  </sheetData>
  <phoneticPr fontId="0" type="noConversion"/>
  <printOptions horizontalCentered="1"/>
  <pageMargins left="0.39370078740157483" right="0.39370078740157483" top="0.19685039370078741" bottom="0.19685039370078741" header="0" footer="0"/>
  <pageSetup paperSize="9" scale="8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L308"/>
  <sheetViews>
    <sheetView showGridLines="0" zoomScale="10" zoomScaleNormal="10" workbookViewId="0">
      <selection activeCell="L86" sqref="L86"/>
    </sheetView>
  </sheetViews>
  <sheetFormatPr baseColWidth="10" defaultColWidth="11.42578125" defaultRowHeight="12.75"/>
  <cols>
    <col min="1" max="1" width="11.140625" style="178" customWidth="1"/>
    <col min="2" max="2" width="15.42578125" style="178" customWidth="1"/>
    <col min="3" max="4" width="12.140625" style="234" customWidth="1"/>
    <col min="5" max="5" width="12.42578125" style="234" customWidth="1"/>
    <col min="6" max="6" width="13.42578125" style="234" bestFit="1" customWidth="1"/>
    <col min="7" max="7" width="10.42578125" style="234" customWidth="1"/>
    <col min="8" max="8" width="14.85546875" style="235" bestFit="1" customWidth="1"/>
    <col min="9" max="9" width="12.5703125" style="178" customWidth="1"/>
    <col min="10" max="10" width="12.140625" style="178" customWidth="1"/>
    <col min="11" max="16384" width="11.42578125" style="126"/>
  </cols>
  <sheetData>
    <row r="1" spans="1:10" ht="19.5" customHeight="1">
      <c r="B1" s="1015" t="s">
        <v>235</v>
      </c>
      <c r="C1" s="1015"/>
      <c r="D1" s="1015"/>
      <c r="E1" s="1015"/>
      <c r="F1" s="1015"/>
      <c r="G1" s="1015"/>
      <c r="H1" s="1015"/>
      <c r="I1" s="1015"/>
      <c r="J1" s="1015"/>
    </row>
    <row r="2" spans="1:10" ht="18" customHeight="1">
      <c r="A2" s="179"/>
      <c r="B2" s="179"/>
      <c r="C2" s="1016" t="s">
        <v>236</v>
      </c>
      <c r="D2" s="1017"/>
      <c r="E2" s="1017"/>
      <c r="F2" s="1017"/>
      <c r="G2" s="1018"/>
      <c r="H2" s="1019" t="s">
        <v>82</v>
      </c>
      <c r="I2" s="1021" t="s">
        <v>237</v>
      </c>
      <c r="J2" s="1022"/>
    </row>
    <row r="3" spans="1:10" ht="42" customHeight="1">
      <c r="A3" s="180"/>
      <c r="B3" s="180"/>
      <c r="C3" s="181" t="s">
        <v>238</v>
      </c>
      <c r="D3" s="181" t="s">
        <v>239</v>
      </c>
      <c r="E3" s="181" t="s">
        <v>84</v>
      </c>
      <c r="F3" s="182" t="s">
        <v>240</v>
      </c>
      <c r="G3" s="182" t="s">
        <v>83</v>
      </c>
      <c r="H3" s="1020"/>
      <c r="I3" s="183" t="s">
        <v>241</v>
      </c>
      <c r="J3" s="184" t="s">
        <v>242</v>
      </c>
    </row>
    <row r="4" spans="1:10" ht="17.25" hidden="1" customHeight="1">
      <c r="A4" s="185"/>
      <c r="B4" s="185"/>
      <c r="C4" s="186"/>
      <c r="D4" s="187"/>
      <c r="E4" s="187"/>
      <c r="F4" s="187"/>
      <c r="G4" s="186"/>
      <c r="H4" s="188"/>
      <c r="I4" s="189"/>
      <c r="J4" s="190"/>
    </row>
    <row r="5" spans="1:10" ht="37.15" customHeight="1">
      <c r="A5" s="191"/>
      <c r="B5" s="812" t="s">
        <v>335</v>
      </c>
      <c r="C5" s="192"/>
      <c r="D5" s="193"/>
      <c r="E5" s="193"/>
      <c r="F5" s="193"/>
      <c r="G5" s="194"/>
      <c r="H5" s="195"/>
      <c r="I5" s="193"/>
      <c r="J5" s="196"/>
    </row>
    <row r="6" spans="1:10" ht="13.7" hidden="1" customHeight="1">
      <c r="A6" s="197">
        <v>36892</v>
      </c>
      <c r="B6" s="198">
        <v>2001</v>
      </c>
      <c r="C6" s="199">
        <v>1295661.77</v>
      </c>
      <c r="D6" s="200">
        <v>2663570.63</v>
      </c>
      <c r="E6" s="200">
        <v>1636529.5</v>
      </c>
      <c r="F6" s="200">
        <v>9588133.1799999997</v>
      </c>
      <c r="G6" s="200">
        <v>10404.140000000596</v>
      </c>
      <c r="H6" s="201">
        <v>15194299.220000001</v>
      </c>
      <c r="I6" s="200">
        <v>12242756.93</v>
      </c>
      <c r="J6" s="202">
        <v>2951542.29</v>
      </c>
    </row>
    <row r="7" spans="1:10" ht="14.1" hidden="1" customHeight="1">
      <c r="A7" s="197">
        <v>36924</v>
      </c>
      <c r="B7" s="198">
        <v>2001</v>
      </c>
      <c r="C7" s="199">
        <v>1297825.8</v>
      </c>
      <c r="D7" s="200">
        <v>2686677.95</v>
      </c>
      <c r="E7" s="200">
        <v>1681824.55</v>
      </c>
      <c r="F7" s="200">
        <v>9649854.0500000007</v>
      </c>
      <c r="G7" s="200">
        <v>10400.999999996275</v>
      </c>
      <c r="H7" s="201">
        <v>15326583.349999998</v>
      </c>
      <c r="I7" s="200">
        <v>12372261.800000001</v>
      </c>
      <c r="J7" s="202">
        <v>2954321.55</v>
      </c>
    </row>
    <row r="8" spans="1:10" ht="14.1" customHeight="1">
      <c r="A8" s="197">
        <v>36956</v>
      </c>
      <c r="B8" s="198">
        <v>2001</v>
      </c>
      <c r="C8" s="199">
        <v>1300139.5</v>
      </c>
      <c r="D8" s="200">
        <v>2698490.09</v>
      </c>
      <c r="E8" s="200">
        <v>1705096.5</v>
      </c>
      <c r="F8" s="200">
        <v>9741295</v>
      </c>
      <c r="G8" s="200">
        <v>10365.310000000522</v>
      </c>
      <c r="H8" s="201">
        <v>15455386.4</v>
      </c>
      <c r="I8" s="200">
        <v>12490461.15</v>
      </c>
      <c r="J8" s="202">
        <v>2964925.25</v>
      </c>
    </row>
    <row r="9" spans="1:10" ht="14.1" hidden="1" customHeight="1">
      <c r="A9" s="197">
        <v>36988</v>
      </c>
      <c r="B9" s="198">
        <v>2001</v>
      </c>
      <c r="C9" s="199">
        <v>1302472.78</v>
      </c>
      <c r="D9" s="200">
        <v>2697940.89</v>
      </c>
      <c r="E9" s="200">
        <v>1716954.84</v>
      </c>
      <c r="F9" s="200">
        <v>9824387.0500000007</v>
      </c>
      <c r="G9" s="200">
        <v>10065.479999998584</v>
      </c>
      <c r="H9" s="201">
        <v>15551821.039999999</v>
      </c>
      <c r="I9" s="200">
        <v>12577388.539999999</v>
      </c>
      <c r="J9" s="202">
        <v>2974432.5</v>
      </c>
    </row>
    <row r="10" spans="1:10" ht="14.1" hidden="1" customHeight="1">
      <c r="A10" s="197">
        <v>37020</v>
      </c>
      <c r="B10" s="198">
        <v>2001</v>
      </c>
      <c r="C10" s="199">
        <v>1304017.81</v>
      </c>
      <c r="D10" s="200">
        <v>2706258.72</v>
      </c>
      <c r="E10" s="200">
        <v>1736645.5</v>
      </c>
      <c r="F10" s="200">
        <v>9931281.6300000008</v>
      </c>
      <c r="G10" s="200">
        <v>9868.609999999404</v>
      </c>
      <c r="H10" s="201">
        <v>15688072.27</v>
      </c>
      <c r="I10" s="200">
        <v>12703398.66</v>
      </c>
      <c r="J10" s="202">
        <v>2984673.61</v>
      </c>
    </row>
    <row r="11" spans="1:10" ht="14.1" hidden="1" customHeight="1">
      <c r="A11" s="197">
        <v>37052</v>
      </c>
      <c r="B11" s="198">
        <v>2001</v>
      </c>
      <c r="C11" s="199">
        <v>1303061.75</v>
      </c>
      <c r="D11" s="200">
        <v>2718273.7</v>
      </c>
      <c r="E11" s="200">
        <v>1756314.75</v>
      </c>
      <c r="F11" s="200">
        <v>10014830.75</v>
      </c>
      <c r="G11" s="200">
        <v>9925.5999999996275</v>
      </c>
      <c r="H11" s="201">
        <v>15802406.549999999</v>
      </c>
      <c r="I11" s="200">
        <v>12810320.5</v>
      </c>
      <c r="J11" s="202">
        <v>2992086.05</v>
      </c>
    </row>
    <row r="12" spans="1:10" ht="14.1" hidden="1" customHeight="1">
      <c r="A12" s="197">
        <v>37084</v>
      </c>
      <c r="B12" s="203">
        <v>2001</v>
      </c>
      <c r="C12" s="199">
        <v>1298158.54</v>
      </c>
      <c r="D12" s="200">
        <v>2730056.27</v>
      </c>
      <c r="E12" s="200">
        <v>1767525.27</v>
      </c>
      <c r="F12" s="200">
        <v>10135811.449999999</v>
      </c>
      <c r="G12" s="200">
        <v>10062.070000000298</v>
      </c>
      <c r="H12" s="201">
        <v>15941613.6</v>
      </c>
      <c r="I12" s="200">
        <v>12946282.970000001</v>
      </c>
      <c r="J12" s="202">
        <v>2995330.63</v>
      </c>
    </row>
    <row r="13" spans="1:10" ht="14.1" hidden="1" customHeight="1">
      <c r="A13" s="197">
        <v>37116</v>
      </c>
      <c r="B13" s="198">
        <v>2001</v>
      </c>
      <c r="C13" s="204">
        <v>1294044.0900000001</v>
      </c>
      <c r="D13" s="205">
        <v>2671515.77</v>
      </c>
      <c r="E13" s="205">
        <v>1722660.9</v>
      </c>
      <c r="F13" s="205">
        <v>10130986.18</v>
      </c>
      <c r="G13" s="205">
        <v>10203.070000000298</v>
      </c>
      <c r="H13" s="206">
        <v>15829410.01</v>
      </c>
      <c r="I13" s="205">
        <v>12834757.75</v>
      </c>
      <c r="J13" s="207">
        <v>2994652.26</v>
      </c>
    </row>
    <row r="14" spans="1:10" ht="14.1" hidden="1" customHeight="1">
      <c r="A14" s="197">
        <v>37148</v>
      </c>
      <c r="B14" s="198">
        <v>2001</v>
      </c>
      <c r="C14" s="199">
        <v>1293141.72</v>
      </c>
      <c r="D14" s="200">
        <v>2692769.9</v>
      </c>
      <c r="E14" s="200">
        <v>1744602</v>
      </c>
      <c r="F14" s="200">
        <v>10067069.68</v>
      </c>
      <c r="G14" s="200">
        <v>9989.3399999961257</v>
      </c>
      <c r="H14" s="201">
        <v>15807572.639999997</v>
      </c>
      <c r="I14" s="200">
        <v>12815677.16</v>
      </c>
      <c r="J14" s="202">
        <v>2991895.48</v>
      </c>
    </row>
    <row r="15" spans="1:10" ht="14.1" hidden="1" customHeight="1">
      <c r="A15" s="197">
        <v>37180</v>
      </c>
      <c r="B15" s="198">
        <v>2001</v>
      </c>
      <c r="C15" s="199">
        <v>1295615.3600000001</v>
      </c>
      <c r="D15" s="200">
        <v>2703095.4</v>
      </c>
      <c r="E15" s="200">
        <v>1770392.27</v>
      </c>
      <c r="F15" s="200">
        <v>10066340.59</v>
      </c>
      <c r="G15" s="200">
        <v>9888.910000000149</v>
      </c>
      <c r="H15" s="201">
        <v>15845332.529999999</v>
      </c>
      <c r="I15" s="200">
        <v>12852981.9</v>
      </c>
      <c r="J15" s="202">
        <v>2992350.63</v>
      </c>
    </row>
    <row r="16" spans="1:10" ht="14.1" hidden="1" customHeight="1">
      <c r="A16" s="197">
        <v>37212</v>
      </c>
      <c r="B16" s="198">
        <v>2001</v>
      </c>
      <c r="C16" s="199">
        <v>1301716.19</v>
      </c>
      <c r="D16" s="200">
        <v>2704254.28</v>
      </c>
      <c r="E16" s="200">
        <v>1787121.66</v>
      </c>
      <c r="F16" s="200">
        <v>10082804.380000001</v>
      </c>
      <c r="G16" s="200">
        <v>9878.1499999985099</v>
      </c>
      <c r="H16" s="201">
        <v>15885774.66</v>
      </c>
      <c r="I16" s="200">
        <v>12892627.02</v>
      </c>
      <c r="J16" s="202">
        <v>2993147.64</v>
      </c>
    </row>
    <row r="17" spans="1:10" ht="14.1" hidden="1" customHeight="1">
      <c r="A17" s="197">
        <v>37244</v>
      </c>
      <c r="B17" s="198">
        <v>2001</v>
      </c>
      <c r="C17" s="199">
        <v>1302124.94</v>
      </c>
      <c r="D17" s="200">
        <v>2684333.94</v>
      </c>
      <c r="E17" s="200">
        <v>1759593.29</v>
      </c>
      <c r="F17" s="200">
        <v>10145980.76</v>
      </c>
      <c r="G17" s="200">
        <v>9882.3300000019372</v>
      </c>
      <c r="H17" s="201">
        <v>15901915.260000002</v>
      </c>
      <c r="I17" s="200">
        <v>12909771.92</v>
      </c>
      <c r="J17" s="202">
        <v>2992143.34</v>
      </c>
    </row>
    <row r="18" spans="1:10" ht="14.1" hidden="1" customHeight="1">
      <c r="A18" s="208">
        <v>2002</v>
      </c>
      <c r="B18" s="198">
        <v>2002</v>
      </c>
      <c r="C18" s="199"/>
      <c r="D18" s="200"/>
      <c r="E18" s="200"/>
      <c r="F18" s="200"/>
      <c r="G18" s="200"/>
      <c r="H18" s="201"/>
      <c r="I18" s="200"/>
      <c r="J18" s="202"/>
    </row>
    <row r="19" spans="1:10" ht="14.1" hidden="1" customHeight="1">
      <c r="A19" s="197">
        <v>37257</v>
      </c>
      <c r="B19" s="198">
        <v>2002</v>
      </c>
      <c r="C19" s="199">
        <v>1299052.68</v>
      </c>
      <c r="D19" s="200">
        <v>2660285.9500000002</v>
      </c>
      <c r="E19" s="200">
        <v>1736094.09</v>
      </c>
      <c r="F19" s="200">
        <v>10011294.810000001</v>
      </c>
      <c r="G19" s="200">
        <v>9792.4799999967217</v>
      </c>
      <c r="H19" s="201">
        <v>15716520.009999998</v>
      </c>
      <c r="I19" s="200">
        <v>12739917.890000001</v>
      </c>
      <c r="J19" s="202">
        <v>2976602.12</v>
      </c>
    </row>
    <row r="20" spans="1:10" ht="14.1" hidden="1" customHeight="1">
      <c r="A20" s="197">
        <v>37289</v>
      </c>
      <c r="B20" s="198">
        <v>2002</v>
      </c>
      <c r="C20" s="199">
        <v>1300554.8</v>
      </c>
      <c r="D20" s="200">
        <v>2680728.7000000002</v>
      </c>
      <c r="E20" s="200">
        <v>1786687.9</v>
      </c>
      <c r="F20" s="200">
        <v>10056638.5</v>
      </c>
      <c r="G20" s="200">
        <v>9728.3499999996275</v>
      </c>
      <c r="H20" s="201">
        <v>15834338.25</v>
      </c>
      <c r="I20" s="200">
        <v>12847993.800000001</v>
      </c>
      <c r="J20" s="202">
        <v>2986344.45</v>
      </c>
    </row>
    <row r="21" spans="1:10" ht="14.1" customHeight="1">
      <c r="A21" s="197">
        <v>37321</v>
      </c>
      <c r="B21" s="198">
        <v>2002</v>
      </c>
      <c r="C21" s="199">
        <v>1302287.33</v>
      </c>
      <c r="D21" s="200">
        <v>2683236.9</v>
      </c>
      <c r="E21" s="200">
        <v>1799176.8</v>
      </c>
      <c r="F21" s="200">
        <v>10132869.23</v>
      </c>
      <c r="G21" s="200">
        <v>9647.9399999994785</v>
      </c>
      <c r="H21" s="201">
        <v>15927218.200000001</v>
      </c>
      <c r="I21" s="200">
        <v>12928916.98</v>
      </c>
      <c r="J21" s="202">
        <v>2998301.22</v>
      </c>
    </row>
    <row r="22" spans="1:10" ht="14.1" hidden="1" customHeight="1">
      <c r="A22" s="197">
        <v>37353</v>
      </c>
      <c r="B22" s="198">
        <v>2002</v>
      </c>
      <c r="C22" s="199">
        <v>1306066.0900000001</v>
      </c>
      <c r="D22" s="200">
        <v>2687308.4</v>
      </c>
      <c r="E22" s="200">
        <v>1814610.4</v>
      </c>
      <c r="F22" s="200">
        <v>10208368.9</v>
      </c>
      <c r="G22" s="200">
        <v>9400.390000000596</v>
      </c>
      <c r="H22" s="201">
        <v>16025754.180000002</v>
      </c>
      <c r="I22" s="200">
        <v>13014698.07</v>
      </c>
      <c r="J22" s="202">
        <v>3011056.11</v>
      </c>
    </row>
    <row r="23" spans="1:10" ht="14.1" hidden="1" customHeight="1">
      <c r="A23" s="197">
        <v>37385</v>
      </c>
      <c r="B23" s="198">
        <v>2002</v>
      </c>
      <c r="C23" s="199">
        <v>1312012.33</v>
      </c>
      <c r="D23" s="200">
        <v>2697321.52</v>
      </c>
      <c r="E23" s="200">
        <v>1833705.14</v>
      </c>
      <c r="F23" s="200">
        <v>10331131.039999999</v>
      </c>
      <c r="G23" s="200">
        <v>9352.3699999991804</v>
      </c>
      <c r="H23" s="201">
        <v>16183522.399999999</v>
      </c>
      <c r="I23" s="200">
        <v>13160109.5</v>
      </c>
      <c r="J23" s="202">
        <v>3023412.9</v>
      </c>
    </row>
    <row r="24" spans="1:10" ht="14.1" hidden="1" customHeight="1">
      <c r="A24" s="197">
        <v>37417</v>
      </c>
      <c r="B24" s="198">
        <v>2002</v>
      </c>
      <c r="C24" s="199">
        <v>1305003.95</v>
      </c>
      <c r="D24" s="200">
        <v>2711022.63</v>
      </c>
      <c r="E24" s="200">
        <v>1857479.36</v>
      </c>
      <c r="F24" s="200">
        <v>10407663.26</v>
      </c>
      <c r="G24" s="200">
        <v>9361.0999999977648</v>
      </c>
      <c r="H24" s="201">
        <v>16290530.299999997</v>
      </c>
      <c r="I24" s="200">
        <v>13258325.079999996</v>
      </c>
      <c r="J24" s="202">
        <v>3032205.22</v>
      </c>
    </row>
    <row r="25" spans="1:10" ht="14.1" hidden="1" customHeight="1">
      <c r="A25" s="197">
        <v>37449</v>
      </c>
      <c r="B25" s="198">
        <v>2002</v>
      </c>
      <c r="C25" s="199">
        <v>1296587.52</v>
      </c>
      <c r="D25" s="200">
        <v>2722922.31</v>
      </c>
      <c r="E25" s="200">
        <v>1872423.6956521738</v>
      </c>
      <c r="F25" s="200">
        <v>10542159.52</v>
      </c>
      <c r="G25" s="200">
        <v>9493.2649999987334</v>
      </c>
      <c r="H25" s="201">
        <v>16443586.310652172</v>
      </c>
      <c r="I25" s="200">
        <v>13405066.930652171</v>
      </c>
      <c r="J25" s="202">
        <v>3038519.38</v>
      </c>
    </row>
    <row r="26" spans="1:10" ht="14.1" hidden="1" customHeight="1">
      <c r="A26" s="197">
        <v>37481</v>
      </c>
      <c r="B26" s="198">
        <v>2002</v>
      </c>
      <c r="C26" s="199">
        <v>1290140.8999999999</v>
      </c>
      <c r="D26" s="200">
        <v>2669007.9</v>
      </c>
      <c r="E26" s="200">
        <v>1829633</v>
      </c>
      <c r="F26" s="200">
        <v>10523514.52</v>
      </c>
      <c r="G26" s="200">
        <v>9508.5</v>
      </c>
      <c r="H26" s="201">
        <v>16321804.82</v>
      </c>
      <c r="I26" s="200">
        <v>13283216.359999999</v>
      </c>
      <c r="J26" s="202">
        <v>3038588.46</v>
      </c>
    </row>
    <row r="27" spans="1:10" ht="14.1" hidden="1" customHeight="1">
      <c r="A27" s="197">
        <v>37513</v>
      </c>
      <c r="B27" s="198">
        <v>2002</v>
      </c>
      <c r="C27" s="199">
        <v>1284304</v>
      </c>
      <c r="D27" s="200">
        <v>2687288.38</v>
      </c>
      <c r="E27" s="200">
        <v>1852152.57</v>
      </c>
      <c r="F27" s="200">
        <v>10460469.609999999</v>
      </c>
      <c r="G27" s="200">
        <v>9447.480000000447</v>
      </c>
      <c r="H27" s="201">
        <v>16293662.039999999</v>
      </c>
      <c r="I27" s="200">
        <v>13255402.16</v>
      </c>
      <c r="J27" s="202">
        <v>3038259.88</v>
      </c>
    </row>
    <row r="28" spans="1:10" ht="14.1" hidden="1" customHeight="1">
      <c r="A28" s="197">
        <v>37545</v>
      </c>
      <c r="B28" s="198">
        <v>2002</v>
      </c>
      <c r="C28" s="199">
        <v>1284233.3400000001</v>
      </c>
      <c r="D28" s="200">
        <v>2697697.69</v>
      </c>
      <c r="E28" s="200">
        <v>1877791.56</v>
      </c>
      <c r="F28" s="200">
        <v>10471138.43</v>
      </c>
      <c r="G28" s="200">
        <v>9383.5800000019372</v>
      </c>
      <c r="H28" s="201">
        <v>16340244.600000001</v>
      </c>
      <c r="I28" s="200">
        <v>13298932.539999999</v>
      </c>
      <c r="J28" s="202">
        <v>3041312.06</v>
      </c>
    </row>
    <row r="29" spans="1:10" ht="14.1" hidden="1" customHeight="1">
      <c r="A29" s="197">
        <v>37577</v>
      </c>
      <c r="B29" s="198">
        <v>2002</v>
      </c>
      <c r="C29" s="199">
        <v>1303723.76</v>
      </c>
      <c r="D29" s="200">
        <v>2703450.8</v>
      </c>
      <c r="E29" s="200">
        <v>1894960.42</v>
      </c>
      <c r="F29" s="200">
        <v>10465142.85</v>
      </c>
      <c r="G29" s="200">
        <v>9484.8500000033528</v>
      </c>
      <c r="H29" s="201">
        <v>16376762.680000002</v>
      </c>
      <c r="I29" s="200">
        <v>13332832.99</v>
      </c>
      <c r="J29" s="202">
        <v>3043929.69</v>
      </c>
    </row>
    <row r="30" spans="1:10" ht="14.1" hidden="1" customHeight="1">
      <c r="A30" s="197">
        <v>37609</v>
      </c>
      <c r="B30" s="198">
        <v>2002</v>
      </c>
      <c r="C30" s="199">
        <v>1320930.6100000001</v>
      </c>
      <c r="D30" s="200">
        <v>2683807.66</v>
      </c>
      <c r="E30" s="200">
        <v>1849002.33</v>
      </c>
      <c r="F30" s="200">
        <v>10517033.109999999</v>
      </c>
      <c r="G30" s="200">
        <v>9423.9799999985844</v>
      </c>
      <c r="H30" s="201">
        <v>16380197.689999999</v>
      </c>
      <c r="I30" s="200">
        <v>13335651.48</v>
      </c>
      <c r="J30" s="202">
        <v>3044546.21</v>
      </c>
    </row>
    <row r="31" spans="1:10" ht="14.1" hidden="1" customHeight="1">
      <c r="A31" s="208">
        <v>2003</v>
      </c>
      <c r="B31" s="198">
        <v>2003</v>
      </c>
      <c r="C31" s="199"/>
      <c r="D31" s="200"/>
      <c r="E31" s="200"/>
      <c r="F31" s="200"/>
      <c r="G31" s="200"/>
      <c r="H31" s="201"/>
      <c r="I31" s="200"/>
      <c r="J31" s="202"/>
    </row>
    <row r="32" spans="1:10" ht="14.1" hidden="1" customHeight="1">
      <c r="A32" s="197">
        <v>37622</v>
      </c>
      <c r="B32" s="198">
        <v>2003</v>
      </c>
      <c r="C32" s="199">
        <v>1330600.04</v>
      </c>
      <c r="D32" s="200">
        <v>2659342.7599999998</v>
      </c>
      <c r="E32" s="200">
        <v>1824466.8</v>
      </c>
      <c r="F32" s="200">
        <v>10393453.800000001</v>
      </c>
      <c r="G32" s="200">
        <v>9346.0800000000745</v>
      </c>
      <c r="H32" s="201">
        <v>16217209.48</v>
      </c>
      <c r="I32" s="200">
        <v>13176651.689999999</v>
      </c>
      <c r="J32" s="202">
        <v>3040557.79</v>
      </c>
    </row>
    <row r="33" spans="1:10" ht="14.1" hidden="1" customHeight="1">
      <c r="A33" s="197">
        <v>37654</v>
      </c>
      <c r="B33" s="198">
        <v>2003</v>
      </c>
      <c r="C33" s="199">
        <v>1330589.75</v>
      </c>
      <c r="D33" s="200">
        <v>2677738.85</v>
      </c>
      <c r="E33" s="200">
        <v>1883259.55</v>
      </c>
      <c r="F33" s="200">
        <v>10464494.699999999</v>
      </c>
      <c r="G33" s="200">
        <v>9312.7999999970198</v>
      </c>
      <c r="H33" s="201">
        <v>16365395.649999997</v>
      </c>
      <c r="I33" s="200">
        <v>13317061.25</v>
      </c>
      <c r="J33" s="202">
        <v>3048334.4</v>
      </c>
    </row>
    <row r="34" spans="1:10" ht="14.1" customHeight="1">
      <c r="A34" s="197">
        <v>37686</v>
      </c>
      <c r="B34" s="198">
        <v>2003</v>
      </c>
      <c r="C34" s="199">
        <v>1331406.52</v>
      </c>
      <c r="D34" s="200">
        <v>2680580.42</v>
      </c>
      <c r="E34" s="200">
        <v>1907776.04</v>
      </c>
      <c r="F34" s="200">
        <v>10553944.140000001</v>
      </c>
      <c r="G34" s="200">
        <v>9265.4499999992549</v>
      </c>
      <c r="H34" s="201">
        <v>16482972.57</v>
      </c>
      <c r="I34" s="200">
        <v>13420034.630000001</v>
      </c>
      <c r="J34" s="202">
        <v>3062937.94</v>
      </c>
    </row>
    <row r="35" spans="1:10" ht="14.1" hidden="1" customHeight="1">
      <c r="A35" s="197">
        <v>37718</v>
      </c>
      <c r="B35" s="198">
        <v>2003</v>
      </c>
      <c r="C35" s="199">
        <v>1332768.73</v>
      </c>
      <c r="D35" s="200">
        <v>2676750.21</v>
      </c>
      <c r="E35" s="200">
        <v>1920667.63</v>
      </c>
      <c r="F35" s="200">
        <v>10655033.779999999</v>
      </c>
      <c r="G35" s="200">
        <v>9096.7200000025332</v>
      </c>
      <c r="H35" s="201">
        <v>16594317.070000002</v>
      </c>
      <c r="I35" s="200">
        <v>13514374.560000001</v>
      </c>
      <c r="J35" s="202">
        <v>3079942.51</v>
      </c>
    </row>
    <row r="36" spans="1:10" ht="14.1" hidden="1" customHeight="1">
      <c r="A36" s="197">
        <v>37750</v>
      </c>
      <c r="B36" s="198">
        <v>2003</v>
      </c>
      <c r="C36" s="199">
        <v>1332247.95</v>
      </c>
      <c r="D36" s="200">
        <v>2683473.5</v>
      </c>
      <c r="E36" s="200">
        <v>1931947.27</v>
      </c>
      <c r="F36" s="200">
        <v>10779259.630000001</v>
      </c>
      <c r="G36" s="200">
        <v>8862.6899999976158</v>
      </c>
      <c r="H36" s="201">
        <v>16735791.039999999</v>
      </c>
      <c r="I36" s="200">
        <v>13640890.15</v>
      </c>
      <c r="J36" s="202">
        <v>3094900.89</v>
      </c>
    </row>
    <row r="37" spans="1:10" ht="14.1" hidden="1" customHeight="1">
      <c r="A37" s="197">
        <v>37782</v>
      </c>
      <c r="B37" s="198">
        <v>2003</v>
      </c>
      <c r="C37" s="199">
        <v>1325280.0900000001</v>
      </c>
      <c r="D37" s="200">
        <v>2696904.19</v>
      </c>
      <c r="E37" s="200">
        <v>1949035.33</v>
      </c>
      <c r="F37" s="200">
        <v>10838055.949999999</v>
      </c>
      <c r="G37" s="200">
        <v>8796.5999999977648</v>
      </c>
      <c r="H37" s="201">
        <v>16818072.159999996</v>
      </c>
      <c r="I37" s="200">
        <v>13711272.93</v>
      </c>
      <c r="J37" s="202">
        <v>3106799.23</v>
      </c>
    </row>
    <row r="38" spans="1:10" ht="14.1" hidden="1" customHeight="1">
      <c r="A38" s="197">
        <v>37814</v>
      </c>
      <c r="B38" s="198">
        <v>2003</v>
      </c>
      <c r="C38" s="199">
        <v>1311190.04</v>
      </c>
      <c r="D38" s="200">
        <v>2709372.34</v>
      </c>
      <c r="E38" s="200">
        <v>1959648.47</v>
      </c>
      <c r="F38" s="200">
        <v>10952820.82</v>
      </c>
      <c r="G38" s="200">
        <v>8924.4599999971688</v>
      </c>
      <c r="H38" s="201">
        <v>16941956.129999999</v>
      </c>
      <c r="I38" s="200">
        <v>13828553.539999999</v>
      </c>
      <c r="J38" s="202">
        <v>3113402.59</v>
      </c>
    </row>
    <row r="39" spans="1:10" ht="14.1" hidden="1" customHeight="1">
      <c r="A39" s="197">
        <v>37846</v>
      </c>
      <c r="B39" s="198">
        <v>2003</v>
      </c>
      <c r="C39" s="199">
        <v>1302769.1399999999</v>
      </c>
      <c r="D39" s="200">
        <v>2659461.09</v>
      </c>
      <c r="E39" s="200">
        <v>1908300.04</v>
      </c>
      <c r="F39" s="200">
        <v>10930343.76</v>
      </c>
      <c r="G39" s="200">
        <v>9162.1699999980628</v>
      </c>
      <c r="H39" s="201">
        <v>16810036.199999999</v>
      </c>
      <c r="I39" s="200">
        <v>13695292.880000001</v>
      </c>
      <c r="J39" s="202">
        <v>3114743.32</v>
      </c>
    </row>
    <row r="40" spans="1:10" ht="14.1" hidden="1" customHeight="1">
      <c r="A40" s="197">
        <v>37878</v>
      </c>
      <c r="B40" s="198">
        <v>2003</v>
      </c>
      <c r="C40" s="199">
        <v>1301365.1299999999</v>
      </c>
      <c r="D40" s="200">
        <v>2675390</v>
      </c>
      <c r="E40" s="200">
        <v>1932325.04</v>
      </c>
      <c r="F40" s="200">
        <v>10867133.449999999</v>
      </c>
      <c r="G40" s="200">
        <v>9262.2099999990314</v>
      </c>
      <c r="H40" s="201">
        <v>16785475.829999998</v>
      </c>
      <c r="I40" s="200">
        <v>13668886.93</v>
      </c>
      <c r="J40" s="202">
        <v>3116588.9</v>
      </c>
    </row>
    <row r="41" spans="1:10" ht="14.1" hidden="1" customHeight="1">
      <c r="A41" s="197">
        <v>37910</v>
      </c>
      <c r="B41" s="198">
        <v>2003</v>
      </c>
      <c r="C41" s="199">
        <v>1307527.08</v>
      </c>
      <c r="D41" s="200">
        <v>2682149.65</v>
      </c>
      <c r="E41" s="200">
        <v>1957436.43</v>
      </c>
      <c r="F41" s="200">
        <v>10873122.039999999</v>
      </c>
      <c r="G41" s="200">
        <v>9847.4499999992549</v>
      </c>
      <c r="H41" s="201">
        <v>16830082.649999999</v>
      </c>
      <c r="I41" s="200">
        <v>13708467.359999999</v>
      </c>
      <c r="J41" s="202">
        <v>3121615.29</v>
      </c>
    </row>
    <row r="42" spans="1:10" ht="14.1" hidden="1" customHeight="1">
      <c r="A42" s="197">
        <v>37942</v>
      </c>
      <c r="B42" s="198">
        <v>2003</v>
      </c>
      <c r="C42" s="199">
        <v>1308133.75</v>
      </c>
      <c r="D42" s="200">
        <v>2683526.0499999998</v>
      </c>
      <c r="E42" s="200">
        <v>1971788.75</v>
      </c>
      <c r="F42" s="200">
        <v>10876289.199999999</v>
      </c>
      <c r="G42" s="200">
        <v>10497.85000000149</v>
      </c>
      <c r="H42" s="201">
        <v>16850235.600000001</v>
      </c>
      <c r="I42" s="200">
        <v>13723934.050000001</v>
      </c>
      <c r="J42" s="202">
        <v>3126301.55</v>
      </c>
    </row>
    <row r="43" spans="1:10" ht="14.1" hidden="1" customHeight="1">
      <c r="A43" s="197">
        <v>37974</v>
      </c>
      <c r="B43" s="198">
        <v>2003</v>
      </c>
      <c r="C43" s="199">
        <v>1313571.52</v>
      </c>
      <c r="D43" s="200">
        <v>2663674.21</v>
      </c>
      <c r="E43" s="200">
        <v>1922437.42</v>
      </c>
      <c r="F43" s="200">
        <v>10915602.84</v>
      </c>
      <c r="G43" s="200">
        <v>10938.219999998808</v>
      </c>
      <c r="H43" s="201">
        <v>16826224.210000001</v>
      </c>
      <c r="I43" s="200">
        <v>13694734.65</v>
      </c>
      <c r="J43" s="202">
        <v>3131489.56</v>
      </c>
    </row>
    <row r="44" spans="1:10" ht="14.1" hidden="1" customHeight="1">
      <c r="A44" s="208">
        <v>2004</v>
      </c>
      <c r="B44" s="198">
        <v>2004</v>
      </c>
      <c r="C44" s="199"/>
      <c r="D44" s="200"/>
      <c r="E44" s="200"/>
      <c r="F44" s="200"/>
      <c r="G44" s="200"/>
      <c r="H44" s="201"/>
      <c r="I44" s="200"/>
      <c r="J44" s="202"/>
    </row>
    <row r="45" spans="1:10" ht="14.1" hidden="1" customHeight="1">
      <c r="A45" s="197">
        <v>37987</v>
      </c>
      <c r="B45" s="198">
        <v>2004</v>
      </c>
      <c r="C45" s="199">
        <v>1312308</v>
      </c>
      <c r="D45" s="200">
        <v>2638104.2999999998</v>
      </c>
      <c r="E45" s="200">
        <v>1901974.85</v>
      </c>
      <c r="F45" s="200">
        <v>10776845.75</v>
      </c>
      <c r="G45" s="200">
        <v>11618.550000000745</v>
      </c>
      <c r="H45" s="201">
        <v>16640851.450000001</v>
      </c>
      <c r="I45" s="200">
        <v>13511617.050000001</v>
      </c>
      <c r="J45" s="202">
        <v>3129234.4</v>
      </c>
    </row>
    <row r="46" spans="1:10" ht="14.1" hidden="1" customHeight="1">
      <c r="A46" s="197">
        <v>38019</v>
      </c>
      <c r="B46" s="198">
        <v>2004</v>
      </c>
      <c r="C46" s="199">
        <v>1305003.6499999999</v>
      </c>
      <c r="D46" s="200">
        <v>2662106.4</v>
      </c>
      <c r="E46" s="200">
        <v>1974234.35</v>
      </c>
      <c r="F46" s="200">
        <v>10855272.6</v>
      </c>
      <c r="G46" s="200">
        <v>12031.85000000149</v>
      </c>
      <c r="H46" s="201">
        <v>16808648.850000001</v>
      </c>
      <c r="I46" s="200">
        <v>13667649</v>
      </c>
      <c r="J46" s="202">
        <v>3140999.85</v>
      </c>
    </row>
    <row r="47" spans="1:10" ht="14.1" customHeight="1">
      <c r="A47" s="197">
        <v>38051</v>
      </c>
      <c r="B47" s="198">
        <v>2004</v>
      </c>
      <c r="C47" s="199">
        <v>1305145.26</v>
      </c>
      <c r="D47" s="200">
        <v>2664941.08</v>
      </c>
      <c r="E47" s="200">
        <v>1997969.08</v>
      </c>
      <c r="F47" s="200">
        <v>10950641.43</v>
      </c>
      <c r="G47" s="200">
        <v>12139.79999999702</v>
      </c>
      <c r="H47" s="201">
        <v>16930836.649999999</v>
      </c>
      <c r="I47" s="200">
        <v>13770961.84</v>
      </c>
      <c r="J47" s="202">
        <v>3159874.81</v>
      </c>
    </row>
    <row r="48" spans="1:10" ht="14.1" hidden="1" customHeight="1">
      <c r="A48" s="197">
        <v>38083</v>
      </c>
      <c r="B48" s="198">
        <v>2004</v>
      </c>
      <c r="C48" s="199">
        <v>1305241.05</v>
      </c>
      <c r="D48" s="200">
        <v>2659682.2999999998</v>
      </c>
      <c r="E48" s="200">
        <v>2002887.75</v>
      </c>
      <c r="F48" s="200">
        <v>11044207.6</v>
      </c>
      <c r="G48" s="200">
        <v>11353.449999999255</v>
      </c>
      <c r="H48" s="201">
        <v>17023372.149999999</v>
      </c>
      <c r="I48" s="200">
        <v>13846470.800000001</v>
      </c>
      <c r="J48" s="202">
        <v>3176901.35</v>
      </c>
    </row>
    <row r="49" spans="1:10" ht="14.1" hidden="1" customHeight="1">
      <c r="A49" s="197">
        <v>38115</v>
      </c>
      <c r="B49" s="198">
        <v>2004</v>
      </c>
      <c r="C49" s="199">
        <v>1301174.55</v>
      </c>
      <c r="D49" s="200">
        <v>2672801.5</v>
      </c>
      <c r="E49" s="200">
        <v>2025433.25</v>
      </c>
      <c r="F49" s="200">
        <v>11165497.25</v>
      </c>
      <c r="G49" s="200">
        <v>9387.4000000022352</v>
      </c>
      <c r="H49" s="201">
        <v>17174293.950000003</v>
      </c>
      <c r="I49" s="200">
        <v>13981476.35</v>
      </c>
      <c r="J49" s="202">
        <v>3192817.6</v>
      </c>
    </row>
    <row r="50" spans="1:10" ht="14.1" hidden="1" customHeight="1">
      <c r="A50" s="197">
        <v>38147</v>
      </c>
      <c r="B50" s="198">
        <v>2004</v>
      </c>
      <c r="C50" s="199">
        <v>1288315.3600000001</v>
      </c>
      <c r="D50" s="200">
        <v>2685208.63</v>
      </c>
      <c r="E50" s="200">
        <v>2048553.31</v>
      </c>
      <c r="F50" s="200">
        <v>11245762</v>
      </c>
      <c r="G50" s="200">
        <v>8673.4799999929965</v>
      </c>
      <c r="H50" s="201">
        <v>17276512.779999994</v>
      </c>
      <c r="I50" s="200">
        <v>14070239.300000001</v>
      </c>
      <c r="J50" s="202">
        <v>3206273.48</v>
      </c>
    </row>
    <row r="51" spans="1:10" ht="14.1" hidden="1" customHeight="1">
      <c r="A51" s="197">
        <v>38179</v>
      </c>
      <c r="B51" s="198">
        <v>2004</v>
      </c>
      <c r="C51" s="199">
        <v>1263317.17</v>
      </c>
      <c r="D51" s="200">
        <v>2693833.56</v>
      </c>
      <c r="E51" s="200">
        <v>2061358.95</v>
      </c>
      <c r="F51" s="200">
        <v>11387280.82</v>
      </c>
      <c r="G51" s="200">
        <v>8725.8099999986589</v>
      </c>
      <c r="H51" s="201">
        <v>17414516.309999999</v>
      </c>
      <c r="I51" s="200">
        <v>14201680.59</v>
      </c>
      <c r="J51" s="202">
        <v>3212835.72</v>
      </c>
    </row>
    <row r="52" spans="1:10" ht="14.1" hidden="1" customHeight="1">
      <c r="A52" s="197">
        <v>38211</v>
      </c>
      <c r="B52" s="198">
        <v>2004</v>
      </c>
      <c r="C52" s="199">
        <v>1246094.77</v>
      </c>
      <c r="D52" s="200">
        <v>2645747.7200000002</v>
      </c>
      <c r="E52" s="200">
        <v>2010139.04</v>
      </c>
      <c r="F52" s="200">
        <v>11351630.220000001</v>
      </c>
      <c r="G52" s="200">
        <v>6562.8999999985099</v>
      </c>
      <c r="H52" s="201">
        <v>17260174.649999999</v>
      </c>
      <c r="I52" s="200">
        <v>14046612.25</v>
      </c>
      <c r="J52" s="202">
        <v>3213562.4</v>
      </c>
    </row>
    <row r="53" spans="1:10" ht="14.1" hidden="1" customHeight="1">
      <c r="A53" s="197">
        <v>38243</v>
      </c>
      <c r="B53" s="198">
        <v>2004</v>
      </c>
      <c r="C53" s="199">
        <v>1245504.5900000001</v>
      </c>
      <c r="D53" s="200">
        <v>2660838.86</v>
      </c>
      <c r="E53" s="200">
        <v>2033858.63</v>
      </c>
      <c r="F53" s="200">
        <v>11301001.9</v>
      </c>
      <c r="G53" s="200">
        <v>5914.7399999946356</v>
      </c>
      <c r="H53" s="201">
        <v>17247118.719999995</v>
      </c>
      <c r="I53" s="200">
        <v>14031870.789999999</v>
      </c>
      <c r="J53" s="202">
        <v>3215247.93</v>
      </c>
    </row>
    <row r="54" spans="1:10" ht="14.1" hidden="1" customHeight="1">
      <c r="A54" s="197">
        <v>38275</v>
      </c>
      <c r="B54" s="198">
        <v>2004</v>
      </c>
      <c r="C54" s="199">
        <v>1258536.8</v>
      </c>
      <c r="D54" s="200">
        <v>2665703.04</v>
      </c>
      <c r="E54" s="200">
        <v>2062689.33</v>
      </c>
      <c r="F54" s="200">
        <v>11321408.140000001</v>
      </c>
      <c r="G54" s="200">
        <v>5879.7399999983609</v>
      </c>
      <c r="H54" s="201">
        <v>17314217.050000001</v>
      </c>
      <c r="I54" s="200">
        <v>14093262.02</v>
      </c>
      <c r="J54" s="202">
        <v>3220955.03</v>
      </c>
    </row>
    <row r="55" spans="1:10" ht="14.1" hidden="1" customHeight="1">
      <c r="A55" s="197">
        <v>38307</v>
      </c>
      <c r="B55" s="198">
        <v>2004</v>
      </c>
      <c r="C55" s="199">
        <v>1256034.0900000001</v>
      </c>
      <c r="D55" s="200">
        <v>2668729.9500000002</v>
      </c>
      <c r="E55" s="200">
        <v>2084250.09</v>
      </c>
      <c r="F55" s="200">
        <v>11334586.57</v>
      </c>
      <c r="G55" s="200">
        <v>5873.5399999991059</v>
      </c>
      <c r="H55" s="201">
        <v>17349474.239999998</v>
      </c>
      <c r="I55" s="200">
        <v>14122653.779999999</v>
      </c>
      <c r="J55" s="202">
        <v>3226820.46</v>
      </c>
    </row>
    <row r="56" spans="1:10" ht="14.1" hidden="1" customHeight="1">
      <c r="A56" s="197">
        <v>38339</v>
      </c>
      <c r="B56" s="198">
        <v>2004</v>
      </c>
      <c r="C56" s="199">
        <v>1256070.7</v>
      </c>
      <c r="D56" s="200">
        <v>2650481.15</v>
      </c>
      <c r="E56" s="200">
        <v>2045603.6</v>
      </c>
      <c r="F56" s="200">
        <v>11382429.65</v>
      </c>
      <c r="G56" s="200">
        <v>5775.9499999992549</v>
      </c>
      <c r="H56" s="201">
        <v>17340361.050000001</v>
      </c>
      <c r="I56" s="200">
        <v>14108261.75</v>
      </c>
      <c r="J56" s="202">
        <v>3232099.3</v>
      </c>
    </row>
    <row r="57" spans="1:10" ht="14.1" hidden="1" customHeight="1">
      <c r="A57" s="208">
        <v>2005</v>
      </c>
      <c r="B57" s="198">
        <v>2005</v>
      </c>
      <c r="C57" s="199"/>
      <c r="D57" s="200"/>
      <c r="E57" s="200"/>
      <c r="F57" s="200"/>
      <c r="G57" s="200"/>
      <c r="H57" s="201"/>
      <c r="I57" s="200"/>
      <c r="J57" s="202"/>
    </row>
    <row r="58" spans="1:10" ht="14.1" hidden="1" customHeight="1">
      <c r="A58" s="197">
        <v>38353</v>
      </c>
      <c r="B58" s="198">
        <v>2005</v>
      </c>
      <c r="C58" s="199">
        <v>1237722.6000000001</v>
      </c>
      <c r="D58" s="200">
        <v>2633557.9</v>
      </c>
      <c r="E58" s="200">
        <v>2031264.25</v>
      </c>
      <c r="F58" s="200">
        <v>11272808.6</v>
      </c>
      <c r="G58" s="200">
        <v>5587.0999999996275</v>
      </c>
      <c r="H58" s="201">
        <v>17180940.449999999</v>
      </c>
      <c r="I58" s="200">
        <v>13950789.949999999</v>
      </c>
      <c r="J58" s="202">
        <v>3230150.5</v>
      </c>
    </row>
    <row r="59" spans="1:10" ht="14.1" hidden="1" customHeight="1">
      <c r="A59" s="197">
        <v>38385</v>
      </c>
      <c r="B59" s="198">
        <v>2005</v>
      </c>
      <c r="C59" s="199">
        <v>1236576.1000000001</v>
      </c>
      <c r="D59" s="200">
        <v>2647642.65</v>
      </c>
      <c r="E59" s="200">
        <v>2088024.8</v>
      </c>
      <c r="F59" s="200">
        <v>11342582.5</v>
      </c>
      <c r="G59" s="200">
        <v>5557.7500000009313</v>
      </c>
      <c r="H59" s="201">
        <v>17320383.800000001</v>
      </c>
      <c r="I59" s="200">
        <v>14081961.949999999</v>
      </c>
      <c r="J59" s="202">
        <v>3238421.85</v>
      </c>
    </row>
    <row r="60" spans="1:10" ht="14.1" customHeight="1">
      <c r="A60" s="197">
        <v>38417</v>
      </c>
      <c r="B60" s="198">
        <v>2005</v>
      </c>
      <c r="C60" s="199">
        <v>1230951.47</v>
      </c>
      <c r="D60" s="200">
        <v>2644583.14</v>
      </c>
      <c r="E60" s="200">
        <v>2108556.71</v>
      </c>
      <c r="F60" s="200">
        <v>11440901.039999999</v>
      </c>
      <c r="G60" s="200">
        <v>5552.0199999997858</v>
      </c>
      <c r="H60" s="201">
        <v>17430544.379999999</v>
      </c>
      <c r="I60" s="200">
        <v>14175986.359999999</v>
      </c>
      <c r="J60" s="202">
        <v>3254558.02</v>
      </c>
    </row>
    <row r="61" spans="1:10" ht="14.1" hidden="1" customHeight="1">
      <c r="A61" s="197">
        <v>38449</v>
      </c>
      <c r="B61" s="198">
        <v>2005</v>
      </c>
      <c r="C61" s="199">
        <v>1234007.6299999999</v>
      </c>
      <c r="D61" s="200">
        <v>2643544.7200000002</v>
      </c>
      <c r="E61" s="200">
        <v>2142392.13</v>
      </c>
      <c r="F61" s="200">
        <v>11549972.59</v>
      </c>
      <c r="G61" s="200">
        <v>5545.9399999980815</v>
      </c>
      <c r="H61" s="201">
        <v>17575463.009999998</v>
      </c>
      <c r="I61" s="200">
        <v>14301500.43</v>
      </c>
      <c r="J61" s="202">
        <v>3273962.58</v>
      </c>
    </row>
    <row r="62" spans="1:10" ht="14.1" hidden="1" customHeight="1">
      <c r="A62" s="197">
        <v>38481</v>
      </c>
      <c r="B62" s="198">
        <v>2005</v>
      </c>
      <c r="C62" s="199">
        <v>1244694.31</v>
      </c>
      <c r="D62" s="200">
        <v>2650814.36</v>
      </c>
      <c r="E62" s="200">
        <v>2176221.31</v>
      </c>
      <c r="F62" s="200">
        <v>11712377.68</v>
      </c>
      <c r="G62" s="200">
        <v>5547.8799999994226</v>
      </c>
      <c r="H62" s="201">
        <v>17789655.539999999</v>
      </c>
      <c r="I62" s="200">
        <v>14491029.6</v>
      </c>
      <c r="J62" s="202">
        <v>3298625.94</v>
      </c>
    </row>
    <row r="63" spans="1:10" ht="14.1" hidden="1" customHeight="1">
      <c r="A63" s="197">
        <v>38513</v>
      </c>
      <c r="B63" s="198">
        <v>2005</v>
      </c>
      <c r="C63" s="199">
        <v>1259140.95</v>
      </c>
      <c r="D63" s="200">
        <v>2666548.86</v>
      </c>
      <c r="E63" s="200">
        <v>2220053.59</v>
      </c>
      <c r="F63" s="200">
        <v>11868864</v>
      </c>
      <c r="G63" s="200">
        <v>5150.7099999997299</v>
      </c>
      <c r="H63" s="201">
        <v>18019758.109999999</v>
      </c>
      <c r="I63" s="200">
        <v>14694527.58</v>
      </c>
      <c r="J63" s="202">
        <v>3325230.53</v>
      </c>
    </row>
    <row r="64" spans="1:10" ht="14.1" hidden="1" customHeight="1">
      <c r="A64" s="197">
        <v>38545</v>
      </c>
      <c r="B64" s="198">
        <v>2005</v>
      </c>
      <c r="C64" s="199">
        <v>1261475.43</v>
      </c>
      <c r="D64" s="200">
        <v>2680174.4700000002</v>
      </c>
      <c r="E64" s="200">
        <v>2245256.34</v>
      </c>
      <c r="F64" s="200">
        <v>12068579.91</v>
      </c>
      <c r="G64" s="200">
        <v>4907.9200000001583</v>
      </c>
      <c r="H64" s="201">
        <v>18260394.07</v>
      </c>
      <c r="I64" s="200">
        <v>14915247.960000001</v>
      </c>
      <c r="J64" s="202">
        <v>3345146.11</v>
      </c>
    </row>
    <row r="65" spans="1:10" ht="14.1" hidden="1" customHeight="1">
      <c r="A65" s="197">
        <v>38577</v>
      </c>
      <c r="B65" s="198">
        <v>2005</v>
      </c>
      <c r="C65" s="199">
        <v>1248897.5</v>
      </c>
      <c r="D65" s="200">
        <v>2640500.6800000002</v>
      </c>
      <c r="E65" s="200">
        <v>2209900.5</v>
      </c>
      <c r="F65" s="200">
        <v>12064270.4</v>
      </c>
      <c r="G65" s="200">
        <v>4743.5099999955855</v>
      </c>
      <c r="H65" s="201">
        <v>18168312.589999996</v>
      </c>
      <c r="I65" s="200">
        <v>14811433.789999999</v>
      </c>
      <c r="J65" s="202">
        <v>3356878.8</v>
      </c>
    </row>
    <row r="66" spans="1:10" ht="14.1" hidden="1" customHeight="1">
      <c r="A66" s="197">
        <v>38609</v>
      </c>
      <c r="B66" s="198">
        <v>2005</v>
      </c>
      <c r="C66" s="199">
        <v>1239644.8999999999</v>
      </c>
      <c r="D66" s="200">
        <v>2655650.36</v>
      </c>
      <c r="E66" s="200">
        <v>2245067.2200000002</v>
      </c>
      <c r="F66" s="200">
        <v>12052148.310000001</v>
      </c>
      <c r="G66" s="200">
        <v>4428.7499999948777</v>
      </c>
      <c r="H66" s="201">
        <v>18196939.539999995</v>
      </c>
      <c r="I66" s="200">
        <v>14829351.609999999</v>
      </c>
      <c r="J66" s="202">
        <v>3367587.93</v>
      </c>
    </row>
    <row r="67" spans="1:10" ht="14.1" hidden="1" customHeight="1">
      <c r="A67" s="197">
        <v>38641</v>
      </c>
      <c r="B67" s="198">
        <v>2005</v>
      </c>
      <c r="C67" s="199">
        <v>1244062.05</v>
      </c>
      <c r="D67" s="200">
        <v>2658923.0499999998</v>
      </c>
      <c r="E67" s="200">
        <v>2287957.2999999998</v>
      </c>
      <c r="F67" s="200">
        <v>12099636.6</v>
      </c>
      <c r="G67" s="200">
        <v>4234.4000000029337</v>
      </c>
      <c r="H67" s="201">
        <v>18294813.400000002</v>
      </c>
      <c r="I67" s="200">
        <v>14916828.75</v>
      </c>
      <c r="J67" s="202">
        <v>3377984.65</v>
      </c>
    </row>
    <row r="68" spans="1:10" ht="14.1" hidden="1" customHeight="1">
      <c r="A68" s="197">
        <v>38673</v>
      </c>
      <c r="B68" s="198">
        <v>2005</v>
      </c>
      <c r="C68" s="199">
        <v>1242872.1399999999</v>
      </c>
      <c r="D68" s="200">
        <v>2658213.14</v>
      </c>
      <c r="E68" s="200">
        <v>2310763.66</v>
      </c>
      <c r="F68" s="200">
        <v>12114490.09</v>
      </c>
      <c r="G68" s="200">
        <v>4090.7800000023562</v>
      </c>
      <c r="H68" s="201">
        <v>18330429.810000002</v>
      </c>
      <c r="I68" s="200">
        <v>14944602.83</v>
      </c>
      <c r="J68" s="202">
        <v>3385826.98</v>
      </c>
    </row>
    <row r="69" spans="1:10" ht="14.1" hidden="1" customHeight="1">
      <c r="A69" s="197">
        <v>38705</v>
      </c>
      <c r="B69" s="198">
        <v>2005</v>
      </c>
      <c r="C69" s="199">
        <v>1243103.05</v>
      </c>
      <c r="D69" s="200">
        <v>2640731.7000000002</v>
      </c>
      <c r="E69" s="200">
        <v>2268297.2000000002</v>
      </c>
      <c r="F69" s="200">
        <v>12160188.75</v>
      </c>
      <c r="G69" s="200">
        <v>4002.2499999988358</v>
      </c>
      <c r="H69" s="201">
        <v>18316322.949999999</v>
      </c>
      <c r="I69" s="200">
        <v>14925476.85</v>
      </c>
      <c r="J69" s="202">
        <v>3390846.1</v>
      </c>
    </row>
    <row r="70" spans="1:10" ht="14.1" hidden="1" customHeight="1">
      <c r="A70" s="208">
        <v>2006</v>
      </c>
      <c r="B70" s="198">
        <v>2006</v>
      </c>
      <c r="C70" s="199"/>
      <c r="D70" s="200"/>
      <c r="E70" s="200"/>
      <c r="F70" s="200"/>
      <c r="G70" s="200"/>
      <c r="H70" s="201"/>
      <c r="I70" s="200"/>
      <c r="J70" s="202"/>
    </row>
    <row r="71" spans="1:10" ht="14.1" hidden="1" customHeight="1">
      <c r="A71" s="197">
        <v>38718</v>
      </c>
      <c r="B71" s="198">
        <v>2006</v>
      </c>
      <c r="C71" s="199">
        <v>1235164.8500000001</v>
      </c>
      <c r="D71" s="200">
        <v>2622278.38</v>
      </c>
      <c r="E71" s="200">
        <v>2252926.38</v>
      </c>
      <c r="F71" s="200">
        <v>12040878.039999999</v>
      </c>
      <c r="G71" s="200">
        <v>3712.6400000001304</v>
      </c>
      <c r="H71" s="201">
        <v>18154960.289999999</v>
      </c>
      <c r="I71" s="200">
        <v>14769091.689999999</v>
      </c>
      <c r="J71" s="202">
        <v>3385868.6</v>
      </c>
    </row>
    <row r="72" spans="1:10" ht="14.1" hidden="1" customHeight="1">
      <c r="A72" s="197">
        <v>38750</v>
      </c>
      <c r="B72" s="198">
        <v>2006</v>
      </c>
      <c r="C72" s="199">
        <v>1228152.3500000001</v>
      </c>
      <c r="D72" s="200">
        <v>2636026.65</v>
      </c>
      <c r="E72" s="200">
        <v>2316073.5</v>
      </c>
      <c r="F72" s="200">
        <v>12103236.9</v>
      </c>
      <c r="G72" s="200">
        <v>3407.3499999996275</v>
      </c>
      <c r="H72" s="201">
        <v>18286896.75</v>
      </c>
      <c r="I72" s="200">
        <v>14894475.300000001</v>
      </c>
      <c r="J72" s="202">
        <v>3392421.45</v>
      </c>
    </row>
    <row r="73" spans="1:10" ht="14.1" customHeight="1">
      <c r="A73" s="197">
        <v>38782</v>
      </c>
      <c r="B73" s="198">
        <v>2006</v>
      </c>
      <c r="C73" s="199">
        <v>1221917.04</v>
      </c>
      <c r="D73" s="200">
        <v>2642175.91</v>
      </c>
      <c r="E73" s="200">
        <v>2350501.21</v>
      </c>
      <c r="F73" s="200">
        <v>12199500.91</v>
      </c>
      <c r="G73" s="200">
        <v>1331.9799999967217</v>
      </c>
      <c r="H73" s="201">
        <v>18415427.049999997</v>
      </c>
      <c r="I73" s="200">
        <v>15011215.550000001</v>
      </c>
      <c r="J73" s="202">
        <v>3404211.5</v>
      </c>
    </row>
    <row r="74" spans="1:10" ht="14.1" hidden="1" customHeight="1">
      <c r="A74" s="197">
        <v>38814</v>
      </c>
      <c r="B74" s="198">
        <v>2006</v>
      </c>
      <c r="C74" s="199">
        <v>1219229.27</v>
      </c>
      <c r="D74" s="200">
        <v>2641979.7200000002</v>
      </c>
      <c r="E74" s="200">
        <v>2367635.5499999998</v>
      </c>
      <c r="F74" s="200">
        <v>12310972.5</v>
      </c>
      <c r="G74" s="200">
        <v>491.80999999772757</v>
      </c>
      <c r="H74" s="201">
        <v>18540308.849999998</v>
      </c>
      <c r="I74" s="200">
        <v>15122932.98</v>
      </c>
      <c r="J74" s="202">
        <v>3417375.87</v>
      </c>
    </row>
    <row r="75" spans="1:10" ht="14.1" hidden="1" customHeight="1">
      <c r="A75" s="197">
        <v>38846</v>
      </c>
      <c r="B75" s="198">
        <v>2006</v>
      </c>
      <c r="C75" s="199">
        <v>1218397.0900000001</v>
      </c>
      <c r="D75" s="200">
        <v>2652128.04</v>
      </c>
      <c r="E75" s="200">
        <v>2395308.86</v>
      </c>
      <c r="F75" s="200">
        <v>12430512.949999999</v>
      </c>
      <c r="G75" s="200">
        <v>179.34999999613501</v>
      </c>
      <c r="H75" s="201">
        <v>18696526.289999995</v>
      </c>
      <c r="I75" s="200">
        <v>15265453.35</v>
      </c>
      <c r="J75" s="202">
        <v>3431072.94</v>
      </c>
    </row>
    <row r="76" spans="1:10" ht="14.1" hidden="1" customHeight="1">
      <c r="A76" s="197">
        <v>38878</v>
      </c>
      <c r="B76" s="198">
        <v>2006</v>
      </c>
      <c r="C76" s="199">
        <v>1210921.5900000001</v>
      </c>
      <c r="D76" s="200">
        <v>2663619.63</v>
      </c>
      <c r="E76" s="200">
        <v>2418575.4</v>
      </c>
      <c r="F76" s="200">
        <v>12514419.4</v>
      </c>
      <c r="G76" s="200">
        <v>134.34999999334104</v>
      </c>
      <c r="H76" s="201">
        <v>18807670.369999994</v>
      </c>
      <c r="I76" s="200">
        <v>15368628.300000001</v>
      </c>
      <c r="J76" s="202">
        <v>3439042.07</v>
      </c>
    </row>
    <row r="77" spans="1:10" ht="14.1" hidden="1" customHeight="1">
      <c r="A77" s="197">
        <v>38910</v>
      </c>
      <c r="B77" s="198">
        <v>2006</v>
      </c>
      <c r="C77" s="199">
        <v>1197317.47</v>
      </c>
      <c r="D77" s="200">
        <v>2675679.4700000002</v>
      </c>
      <c r="E77" s="200">
        <v>2430698.7999999998</v>
      </c>
      <c r="F77" s="200">
        <v>12641127</v>
      </c>
      <c r="G77" s="200">
        <v>133.5999999998603</v>
      </c>
      <c r="H77" s="201">
        <v>18944956.34</v>
      </c>
      <c r="I77" s="200">
        <v>15505214.07</v>
      </c>
      <c r="J77" s="202">
        <v>3439742.27</v>
      </c>
    </row>
    <row r="78" spans="1:10" ht="14.1" hidden="1" customHeight="1">
      <c r="A78" s="197">
        <v>38942</v>
      </c>
      <c r="B78" s="198">
        <v>2006</v>
      </c>
      <c r="C78" s="199">
        <v>1186204.72</v>
      </c>
      <c r="D78" s="200">
        <v>2636006.1800000002</v>
      </c>
      <c r="E78" s="200">
        <v>2371446.63</v>
      </c>
      <c r="F78" s="200">
        <v>12566756.09</v>
      </c>
      <c r="G78" s="200">
        <v>132.97999999416061</v>
      </c>
      <c r="H78" s="201">
        <v>18760546.599999994</v>
      </c>
      <c r="I78" s="200">
        <v>15326871.029999999</v>
      </c>
      <c r="J78" s="202">
        <v>3433675.57</v>
      </c>
    </row>
    <row r="79" spans="1:10" ht="14.1" hidden="1" customHeight="1">
      <c r="A79" s="197">
        <v>38974</v>
      </c>
      <c r="B79" s="198">
        <v>2006</v>
      </c>
      <c r="C79" s="199">
        <v>1185956.3799999999</v>
      </c>
      <c r="D79" s="200">
        <v>2649496.7599999998</v>
      </c>
      <c r="E79" s="200">
        <v>2402531.14</v>
      </c>
      <c r="F79" s="200">
        <v>12538981.09</v>
      </c>
      <c r="G79" s="200">
        <v>131.73999999603257</v>
      </c>
      <c r="H79" s="201">
        <v>18777097.109999996</v>
      </c>
      <c r="I79" s="200">
        <v>15345178.220000001</v>
      </c>
      <c r="J79" s="202">
        <v>3431918.89</v>
      </c>
    </row>
    <row r="80" spans="1:10" ht="14.1" hidden="1" customHeight="1">
      <c r="A80" s="197">
        <v>39006</v>
      </c>
      <c r="B80" s="198">
        <v>2006</v>
      </c>
      <c r="C80" s="199">
        <v>1191658.04</v>
      </c>
      <c r="D80" s="200">
        <v>2655649.9</v>
      </c>
      <c r="E80" s="200">
        <v>2438983.71</v>
      </c>
      <c r="F80" s="200">
        <v>12579937.380000001</v>
      </c>
      <c r="G80" s="200">
        <v>129.9800000009127</v>
      </c>
      <c r="H80" s="201">
        <v>18866359.010000002</v>
      </c>
      <c r="I80" s="200">
        <v>15431560.98</v>
      </c>
      <c r="J80" s="202">
        <v>3434798.03</v>
      </c>
    </row>
    <row r="81" spans="1:10" ht="14.1" hidden="1" customHeight="1">
      <c r="A81" s="197">
        <v>39038</v>
      </c>
      <c r="B81" s="198">
        <v>2006</v>
      </c>
      <c r="C81" s="199">
        <v>1192862.8500000001</v>
      </c>
      <c r="D81" s="200">
        <v>2662589.14</v>
      </c>
      <c r="E81" s="200">
        <v>2459827.09</v>
      </c>
      <c r="F81" s="200">
        <v>12607414.279999999</v>
      </c>
      <c r="G81" s="200">
        <v>128.98000000044703</v>
      </c>
      <c r="H81" s="201">
        <v>18922822.34</v>
      </c>
      <c r="I81" s="200">
        <v>15487466.49</v>
      </c>
      <c r="J81" s="202">
        <v>3435355.85</v>
      </c>
    </row>
    <row r="82" spans="1:10" ht="14.1" hidden="1" customHeight="1">
      <c r="A82" s="197">
        <v>39070</v>
      </c>
      <c r="B82" s="198">
        <v>2006</v>
      </c>
      <c r="C82" s="199">
        <v>1201771.1100000001</v>
      </c>
      <c r="D82" s="200">
        <v>2653278.88</v>
      </c>
      <c r="E82" s="200">
        <v>2421559.94</v>
      </c>
      <c r="F82" s="200">
        <v>12649258.83</v>
      </c>
      <c r="G82" s="200">
        <v>127.02999999909662</v>
      </c>
      <c r="H82" s="201">
        <v>18925995.789999999</v>
      </c>
      <c r="I82" s="200">
        <v>15488655.59</v>
      </c>
      <c r="J82" s="202">
        <v>3437340.2</v>
      </c>
    </row>
    <row r="83" spans="1:10" ht="14.1" hidden="1" customHeight="1">
      <c r="A83" s="208">
        <v>2007</v>
      </c>
      <c r="B83" s="198">
        <v>2007</v>
      </c>
      <c r="C83" s="199"/>
      <c r="D83" s="200"/>
      <c r="E83" s="200"/>
      <c r="F83" s="200"/>
      <c r="G83" s="200"/>
      <c r="H83" s="201"/>
      <c r="I83" s="200"/>
      <c r="J83" s="202"/>
    </row>
    <row r="84" spans="1:10" ht="14.1" hidden="1" customHeight="1">
      <c r="A84" s="197">
        <v>39083</v>
      </c>
      <c r="B84" s="198">
        <v>2007</v>
      </c>
      <c r="C84" s="199">
        <v>1202429.72</v>
      </c>
      <c r="D84" s="200">
        <v>2644572.27</v>
      </c>
      <c r="E84" s="200">
        <v>2411367.27</v>
      </c>
      <c r="F84" s="200">
        <v>12520102.5</v>
      </c>
      <c r="G84" s="200">
        <v>125.09999999566899</v>
      </c>
      <c r="H84" s="201">
        <v>18778596.859999996</v>
      </c>
      <c r="I84" s="200">
        <v>15346386.380000001</v>
      </c>
      <c r="J84" s="202">
        <v>3432210.48</v>
      </c>
    </row>
    <row r="85" spans="1:10" ht="14.1" hidden="1" customHeight="1">
      <c r="A85" s="197">
        <v>39115</v>
      </c>
      <c r="B85" s="198">
        <v>2007</v>
      </c>
      <c r="C85" s="199">
        <v>1203475.25</v>
      </c>
      <c r="D85" s="200">
        <v>2688532.5</v>
      </c>
      <c r="E85" s="200">
        <v>2449412.25</v>
      </c>
      <c r="F85" s="200">
        <v>12574460.85</v>
      </c>
      <c r="G85" s="200">
        <v>116.49999999813735</v>
      </c>
      <c r="H85" s="201">
        <v>18915997.349999998</v>
      </c>
      <c r="I85" s="200">
        <v>15475783.199999999</v>
      </c>
      <c r="J85" s="202">
        <v>3440214.15</v>
      </c>
    </row>
    <row r="86" spans="1:10" ht="14.1" customHeight="1">
      <c r="A86" s="197">
        <v>39147</v>
      </c>
      <c r="B86" s="198">
        <v>2007</v>
      </c>
      <c r="C86" s="199">
        <v>1200363.0900000001</v>
      </c>
      <c r="D86" s="200">
        <v>2707021.77</v>
      </c>
      <c r="E86" s="200">
        <v>2483888.59</v>
      </c>
      <c r="F86" s="200">
        <v>12667563.810000001</v>
      </c>
      <c r="G86" s="200">
        <v>114.0099999953527</v>
      </c>
      <c r="H86" s="201">
        <v>19058951.269999996</v>
      </c>
      <c r="I86" s="200">
        <v>15603967.48</v>
      </c>
      <c r="J86" s="202">
        <v>3454983.79</v>
      </c>
    </row>
    <row r="87" spans="1:10" ht="14.1" hidden="1" customHeight="1">
      <c r="A87" s="197">
        <v>39179</v>
      </c>
      <c r="B87" s="198">
        <v>2007</v>
      </c>
      <c r="C87" s="199">
        <v>1197765.68</v>
      </c>
      <c r="D87" s="200">
        <v>2708156.31</v>
      </c>
      <c r="E87" s="200">
        <v>2488334.31</v>
      </c>
      <c r="F87" s="200">
        <v>12756845.939999999</v>
      </c>
      <c r="G87" s="200">
        <v>113.76999999466352</v>
      </c>
      <c r="H87" s="201">
        <v>19151216.009999994</v>
      </c>
      <c r="I87" s="200">
        <v>15681703.92</v>
      </c>
      <c r="J87" s="202">
        <v>3469512.09</v>
      </c>
    </row>
    <row r="88" spans="1:10" ht="14.1" hidden="1" customHeight="1">
      <c r="A88" s="197">
        <v>39211</v>
      </c>
      <c r="B88" s="198">
        <v>2007</v>
      </c>
      <c r="C88" s="199">
        <v>1200072.5</v>
      </c>
      <c r="D88" s="200">
        <v>2722397.09</v>
      </c>
      <c r="E88" s="200">
        <v>2503781.54</v>
      </c>
      <c r="F88" s="200">
        <v>12876824.68</v>
      </c>
      <c r="G88" s="200">
        <v>112.87999999430031</v>
      </c>
      <c r="H88" s="201">
        <v>19303188.689999994</v>
      </c>
      <c r="I88" s="200">
        <v>15819915.16</v>
      </c>
      <c r="J88" s="202">
        <v>3483273.53</v>
      </c>
    </row>
    <row r="89" spans="1:10" ht="14.1" hidden="1" customHeight="1">
      <c r="A89" s="197">
        <v>39243</v>
      </c>
      <c r="B89" s="198">
        <v>2007</v>
      </c>
      <c r="C89" s="199">
        <v>1194636.3799999999</v>
      </c>
      <c r="D89" s="200">
        <v>2734458.23</v>
      </c>
      <c r="E89" s="200">
        <v>2513052.19</v>
      </c>
      <c r="F89" s="200">
        <v>12935519.140000001</v>
      </c>
      <c r="G89" s="200">
        <v>110.36000000033528</v>
      </c>
      <c r="H89" s="201">
        <v>19377776.300000001</v>
      </c>
      <c r="I89" s="200">
        <v>15882996.029999999</v>
      </c>
      <c r="J89" s="202">
        <v>3494780.27</v>
      </c>
    </row>
    <row r="90" spans="1:10" ht="14.1" hidden="1" customHeight="1">
      <c r="A90" s="197">
        <v>39275</v>
      </c>
      <c r="B90" s="198">
        <v>2007</v>
      </c>
      <c r="C90" s="199">
        <v>1187735.3600000001</v>
      </c>
      <c r="D90" s="200">
        <v>2744821.31</v>
      </c>
      <c r="E90" s="200">
        <v>2510482.59</v>
      </c>
      <c r="F90" s="200">
        <v>13049901.949999999</v>
      </c>
      <c r="G90" s="200">
        <v>108.9899999962654</v>
      </c>
      <c r="H90" s="201">
        <v>19493050.199999996</v>
      </c>
      <c r="I90" s="200">
        <v>15992558.4</v>
      </c>
      <c r="J90" s="202">
        <v>3500491.8</v>
      </c>
    </row>
    <row r="91" spans="1:10" ht="14.1" hidden="1" customHeight="1">
      <c r="A91" s="197">
        <v>39307</v>
      </c>
      <c r="B91" s="198">
        <v>2007</v>
      </c>
      <c r="C91" s="199">
        <v>1179274.68</v>
      </c>
      <c r="D91" s="200">
        <v>2703660.36</v>
      </c>
      <c r="E91" s="200">
        <v>2436255.5</v>
      </c>
      <c r="F91" s="200">
        <v>12966886.359999999</v>
      </c>
      <c r="G91" s="200">
        <v>108.28999999468215</v>
      </c>
      <c r="H91" s="201">
        <v>19286185.189999994</v>
      </c>
      <c r="I91" s="200">
        <v>15788853.57</v>
      </c>
      <c r="J91" s="202">
        <v>3497331.62</v>
      </c>
    </row>
    <row r="92" spans="1:10" ht="14.1" hidden="1" customHeight="1">
      <c r="A92" s="197">
        <v>39339</v>
      </c>
      <c r="B92" s="198">
        <v>2007</v>
      </c>
      <c r="C92" s="199">
        <v>1179912.05</v>
      </c>
      <c r="D92" s="200">
        <v>2717711.15</v>
      </c>
      <c r="E92" s="200">
        <v>2455652.9</v>
      </c>
      <c r="F92" s="200">
        <v>12937604.75</v>
      </c>
      <c r="G92" s="200">
        <v>104.50000000162981</v>
      </c>
      <c r="H92" s="201">
        <v>19290985.350000001</v>
      </c>
      <c r="I92" s="200">
        <v>15791028.1</v>
      </c>
      <c r="J92" s="202">
        <v>3499957.25</v>
      </c>
    </row>
    <row r="93" spans="1:10" ht="14.1" hidden="1" customHeight="1">
      <c r="A93" s="197">
        <v>39371</v>
      </c>
      <c r="B93" s="198">
        <v>2007</v>
      </c>
      <c r="C93" s="199">
        <v>1188724.3999999999</v>
      </c>
      <c r="D93" s="200">
        <v>2725820.68</v>
      </c>
      <c r="E93" s="200">
        <v>2479766</v>
      </c>
      <c r="F93" s="200">
        <v>12977270.4</v>
      </c>
      <c r="G93" s="200">
        <v>102.01999999210238</v>
      </c>
      <c r="H93" s="201">
        <v>19371683.499999993</v>
      </c>
      <c r="I93" s="200">
        <v>15864912.109999999</v>
      </c>
      <c r="J93" s="202">
        <v>3506771.39</v>
      </c>
    </row>
    <row r="94" spans="1:10" ht="14.1" hidden="1" customHeight="1">
      <c r="A94" s="197">
        <v>39403</v>
      </c>
      <c r="B94" s="198">
        <v>2007</v>
      </c>
      <c r="C94" s="199">
        <v>1186097.52</v>
      </c>
      <c r="D94" s="200">
        <v>2728847.52</v>
      </c>
      <c r="E94" s="200">
        <v>2488152.42</v>
      </c>
      <c r="F94" s="200">
        <v>12989959.470000001</v>
      </c>
      <c r="G94" s="200">
        <v>101.980000003241</v>
      </c>
      <c r="H94" s="201">
        <v>19393158.910000004</v>
      </c>
      <c r="I94" s="200">
        <v>15882775.68</v>
      </c>
      <c r="J94" s="202">
        <v>3510383.23</v>
      </c>
    </row>
    <row r="95" spans="1:10" ht="14.1" hidden="1" customHeight="1">
      <c r="A95" s="197">
        <v>39435</v>
      </c>
      <c r="B95" s="198">
        <v>2007</v>
      </c>
      <c r="C95" s="199">
        <v>1188235.94</v>
      </c>
      <c r="D95" s="200">
        <v>2717009.58</v>
      </c>
      <c r="E95" s="200">
        <v>2430280.17</v>
      </c>
      <c r="F95" s="200">
        <v>13037149.41</v>
      </c>
      <c r="G95" s="200">
        <v>101.98000000184402</v>
      </c>
      <c r="H95" s="201">
        <v>19372777.080000002</v>
      </c>
      <c r="I95" s="200">
        <v>15859836.27</v>
      </c>
      <c r="J95" s="202">
        <v>3512940.81</v>
      </c>
    </row>
    <row r="96" spans="1:10" ht="14.1" hidden="1" customHeight="1">
      <c r="A96" s="208">
        <v>2008</v>
      </c>
      <c r="B96" s="198">
        <v>2008</v>
      </c>
      <c r="C96" s="199"/>
      <c r="D96" s="200"/>
      <c r="E96" s="200"/>
      <c r="F96" s="200"/>
      <c r="G96" s="200"/>
      <c r="H96" s="201"/>
      <c r="I96" s="200"/>
      <c r="J96" s="202"/>
    </row>
    <row r="97" spans="1:10" ht="13.7" hidden="1" customHeight="1">
      <c r="A97" s="197">
        <v>39448</v>
      </c>
      <c r="B97" s="198">
        <v>2008</v>
      </c>
      <c r="C97" s="199">
        <v>1198044</v>
      </c>
      <c r="D97" s="200">
        <v>2698022.54</v>
      </c>
      <c r="E97" s="200">
        <v>2385886.86</v>
      </c>
      <c r="F97" s="200">
        <v>12879795.609999994</v>
      </c>
      <c r="G97" s="200">
        <v>102.00000000046566</v>
      </c>
      <c r="H97" s="201">
        <v>19161851.009999994</v>
      </c>
      <c r="I97" s="200">
        <v>15656609.300000001</v>
      </c>
      <c r="J97" s="202">
        <v>3505241.71</v>
      </c>
    </row>
    <row r="98" spans="1:10" ht="14.1" hidden="1" customHeight="1">
      <c r="A98" s="197">
        <v>39480</v>
      </c>
      <c r="B98" s="198">
        <v>2008</v>
      </c>
      <c r="C98" s="199">
        <v>1201197.95</v>
      </c>
      <c r="D98" s="200">
        <v>2707470.6</v>
      </c>
      <c r="E98" s="200">
        <v>2409173.7999999998</v>
      </c>
      <c r="F98" s="200">
        <v>12927282.410000006</v>
      </c>
      <c r="G98" s="200">
        <v>101.99999999976717</v>
      </c>
      <c r="H98" s="201">
        <v>19245226.760000005</v>
      </c>
      <c r="I98" s="200">
        <v>15738096.1</v>
      </c>
      <c r="J98" s="202">
        <v>3507130.66</v>
      </c>
    </row>
    <row r="99" spans="1:10" ht="14.1" customHeight="1">
      <c r="A99" s="197">
        <v>39512</v>
      </c>
      <c r="B99" s="198">
        <v>2008</v>
      </c>
      <c r="C99" s="199">
        <v>1208487.47</v>
      </c>
      <c r="D99" s="200">
        <v>2701445.52</v>
      </c>
      <c r="E99" s="200">
        <v>2386477.21</v>
      </c>
      <c r="F99" s="200">
        <v>13017898.310000001</v>
      </c>
      <c r="G99" s="200">
        <v>101.62000000593252</v>
      </c>
      <c r="H99" s="201">
        <v>19314410.130000006</v>
      </c>
      <c r="I99" s="200">
        <v>15797495.35</v>
      </c>
      <c r="J99" s="202">
        <v>3516914.78</v>
      </c>
    </row>
    <row r="100" spans="1:10" ht="14.1" hidden="1" customHeight="1">
      <c r="A100" s="197">
        <v>39544</v>
      </c>
      <c r="B100" s="198">
        <v>2008</v>
      </c>
      <c r="C100" s="199">
        <v>1212988.68</v>
      </c>
      <c r="D100" s="200">
        <v>2698108.13</v>
      </c>
      <c r="E100" s="200">
        <v>2365913.36</v>
      </c>
      <c r="F100" s="200">
        <v>13079158.5</v>
      </c>
      <c r="G100" s="200">
        <v>100.74999999837019</v>
      </c>
      <c r="H100" s="201">
        <v>19356269.419999998</v>
      </c>
      <c r="I100" s="200">
        <v>15836150.890000001</v>
      </c>
      <c r="J100" s="202">
        <v>3520118.53</v>
      </c>
    </row>
    <row r="101" spans="1:10" ht="14.1" hidden="1" customHeight="1">
      <c r="A101" s="197">
        <v>39576</v>
      </c>
      <c r="B101" s="198">
        <v>2008</v>
      </c>
      <c r="C101" s="199">
        <v>1220917.8500000001</v>
      </c>
      <c r="D101" s="200">
        <v>2691769.09</v>
      </c>
      <c r="E101" s="200">
        <v>2327961.19</v>
      </c>
      <c r="F101" s="200">
        <v>13168892.039999999</v>
      </c>
      <c r="G101" s="200">
        <v>101.39999999757856</v>
      </c>
      <c r="H101" s="201">
        <v>19409641.569999997</v>
      </c>
      <c r="I101" s="200">
        <v>15889704.98</v>
      </c>
      <c r="J101" s="202">
        <v>3519936.59</v>
      </c>
    </row>
    <row r="102" spans="1:10" ht="14.1" hidden="1" customHeight="1">
      <c r="A102" s="197">
        <v>39608</v>
      </c>
      <c r="B102" s="198">
        <v>2008</v>
      </c>
      <c r="C102" s="199">
        <v>1205543.04</v>
      </c>
      <c r="D102" s="200">
        <v>2687724.19</v>
      </c>
      <c r="E102" s="200">
        <v>2283109.33</v>
      </c>
      <c r="F102" s="200">
        <v>13182475.57</v>
      </c>
      <c r="G102" s="200">
        <v>101.3100000009872</v>
      </c>
      <c r="H102" s="201">
        <v>19358953.440000001</v>
      </c>
      <c r="I102" s="200">
        <v>15839462.5</v>
      </c>
      <c r="J102" s="202">
        <v>3519490.94</v>
      </c>
    </row>
    <row r="103" spans="1:10" ht="14.1" hidden="1" customHeight="1">
      <c r="A103" s="197">
        <v>39640</v>
      </c>
      <c r="B103" s="198">
        <v>2008</v>
      </c>
      <c r="C103" s="199">
        <v>1196828.78</v>
      </c>
      <c r="D103" s="200">
        <v>2683165.13</v>
      </c>
      <c r="E103" s="200">
        <v>2237628.73</v>
      </c>
      <c r="F103" s="200">
        <v>13264498.43</v>
      </c>
      <c r="G103" s="200">
        <v>101.48999999905936</v>
      </c>
      <c r="H103" s="201">
        <v>19382222.559999999</v>
      </c>
      <c r="I103" s="200">
        <v>15873156.359999999</v>
      </c>
      <c r="J103" s="202">
        <v>3509066.2</v>
      </c>
    </row>
    <row r="104" spans="1:10" ht="14.1" hidden="1" customHeight="1">
      <c r="A104" s="197">
        <v>39672</v>
      </c>
      <c r="B104" s="198">
        <v>2008</v>
      </c>
      <c r="C104" s="199">
        <v>1189588.1000000001</v>
      </c>
      <c r="D104" s="200">
        <v>2637940.9500000002</v>
      </c>
      <c r="E104" s="200">
        <v>2143437.7000000002</v>
      </c>
      <c r="F104" s="200">
        <v>13166489.550000001</v>
      </c>
      <c r="G104" s="200">
        <v>99.849999997299165</v>
      </c>
      <c r="H104" s="201">
        <v>19137556.149999999</v>
      </c>
      <c r="I104" s="200">
        <v>15646705.65</v>
      </c>
      <c r="J104" s="202">
        <v>3490850.5</v>
      </c>
    </row>
    <row r="105" spans="1:10" ht="14.1" hidden="1" customHeight="1">
      <c r="A105" s="197">
        <v>39704</v>
      </c>
      <c r="B105" s="198">
        <v>2008</v>
      </c>
      <c r="C105" s="199">
        <v>1197545.27</v>
      </c>
      <c r="D105" s="200">
        <v>2630491.6800000002</v>
      </c>
      <c r="E105" s="200">
        <v>2106768.09</v>
      </c>
      <c r="F105" s="200">
        <v>13085456.310000001</v>
      </c>
      <c r="G105" s="200">
        <v>98.119999994523823</v>
      </c>
      <c r="H105" s="201">
        <v>19020359.469999995</v>
      </c>
      <c r="I105" s="200">
        <v>15540584.890000001</v>
      </c>
      <c r="J105" s="202">
        <v>3479774.58</v>
      </c>
    </row>
    <row r="106" spans="1:10" ht="14.1" hidden="1" customHeight="1">
      <c r="A106" s="197">
        <v>39736</v>
      </c>
      <c r="B106" s="198">
        <v>2008</v>
      </c>
      <c r="C106" s="199">
        <v>1224627.3400000001</v>
      </c>
      <c r="D106" s="200">
        <v>2606749.52</v>
      </c>
      <c r="E106" s="200">
        <v>2057589.21</v>
      </c>
      <c r="F106" s="200">
        <v>13029410.82</v>
      </c>
      <c r="G106" s="200">
        <v>96.319999996805564</v>
      </c>
      <c r="H106" s="201">
        <v>18918473.209999997</v>
      </c>
      <c r="I106" s="200">
        <v>15455016.15</v>
      </c>
      <c r="J106" s="202">
        <v>3463457.06</v>
      </c>
    </row>
    <row r="107" spans="1:10" ht="14.1" hidden="1" customHeight="1">
      <c r="A107" s="197">
        <v>39768</v>
      </c>
      <c r="B107" s="198">
        <v>2008</v>
      </c>
      <c r="C107" s="199">
        <v>1215156.3</v>
      </c>
      <c r="D107" s="200">
        <v>2574952.4</v>
      </c>
      <c r="E107" s="200">
        <v>1996386.95</v>
      </c>
      <c r="F107" s="200">
        <v>12934884.25</v>
      </c>
      <c r="G107" s="200">
        <v>6.7499999983701855</v>
      </c>
      <c r="H107" s="201">
        <v>18721386.649999999</v>
      </c>
      <c r="I107" s="200">
        <v>15277561.449999999</v>
      </c>
      <c r="J107" s="202">
        <v>3443825.2</v>
      </c>
    </row>
    <row r="108" spans="1:10" ht="14.1" hidden="1" customHeight="1">
      <c r="A108" s="197">
        <v>39800</v>
      </c>
      <c r="B108" s="198">
        <v>2008</v>
      </c>
      <c r="C108" s="199">
        <v>1219369.1499999999</v>
      </c>
      <c r="D108" s="200">
        <v>2529136.94</v>
      </c>
      <c r="E108" s="200">
        <v>1894544.78</v>
      </c>
      <c r="F108" s="200">
        <v>12888213.52</v>
      </c>
      <c r="G108" s="200">
        <v>47.350000006146729</v>
      </c>
      <c r="H108" s="201">
        <v>18531311.740000006</v>
      </c>
      <c r="I108" s="200">
        <v>15105489.24</v>
      </c>
      <c r="J108" s="202">
        <v>3425822.5</v>
      </c>
    </row>
    <row r="109" spans="1:10" s="134" customFormat="1" ht="14.1" customHeight="1">
      <c r="A109" s="209"/>
      <c r="B109" s="1023" t="s">
        <v>243</v>
      </c>
      <c r="C109" s="1024"/>
      <c r="D109" s="1024"/>
      <c r="E109" s="1024"/>
      <c r="F109" s="1024"/>
      <c r="G109" s="1024"/>
      <c r="H109" s="1024"/>
      <c r="I109" s="1024"/>
      <c r="J109" s="1025"/>
    </row>
    <row r="110" spans="1:10" ht="14.1" hidden="1" customHeight="1">
      <c r="A110" s="210"/>
      <c r="B110" s="210"/>
      <c r="C110" s="211"/>
      <c r="D110" s="211"/>
      <c r="E110" s="211"/>
      <c r="F110" s="211"/>
      <c r="G110" s="211"/>
      <c r="H110" s="211"/>
      <c r="I110" s="211"/>
      <c r="J110" s="212"/>
    </row>
    <row r="111" spans="1:10" ht="14.1" hidden="1" customHeight="1">
      <c r="A111" s="208">
        <v>2008</v>
      </c>
      <c r="B111" s="198">
        <v>2008</v>
      </c>
      <c r="C111" s="213"/>
      <c r="D111" s="214"/>
      <c r="E111" s="214"/>
      <c r="F111" s="214"/>
      <c r="G111" s="214"/>
      <c r="H111" s="215"/>
      <c r="I111" s="214"/>
      <c r="J111" s="216"/>
    </row>
    <row r="112" spans="1:10" ht="14.1" hidden="1" customHeight="1">
      <c r="A112" s="197">
        <v>39448</v>
      </c>
      <c r="B112" s="198">
        <v>2008</v>
      </c>
      <c r="C112" s="217">
        <v>1145743.52</v>
      </c>
      <c r="D112" s="218">
        <v>2735979.39</v>
      </c>
      <c r="E112" s="218">
        <v>2520164.11</v>
      </c>
      <c r="F112" s="218">
        <v>12759861.989999995</v>
      </c>
      <c r="G112" s="218">
        <v>101.99999999953434</v>
      </c>
      <c r="H112" s="219">
        <v>19161851.009999994</v>
      </c>
      <c r="I112" s="218">
        <v>15656609.300000001</v>
      </c>
      <c r="J112" s="220">
        <v>3505241.71</v>
      </c>
    </row>
    <row r="113" spans="1:11" ht="14.1" hidden="1" customHeight="1">
      <c r="A113" s="197">
        <v>39480</v>
      </c>
      <c r="B113" s="198">
        <v>2008</v>
      </c>
      <c r="C113" s="199">
        <v>1148013.03</v>
      </c>
      <c r="D113" s="200">
        <v>2745233.85</v>
      </c>
      <c r="E113" s="200">
        <v>2542130.85</v>
      </c>
      <c r="F113" s="200">
        <v>12809747.030000005</v>
      </c>
      <c r="G113" s="200">
        <v>102.00000000023283</v>
      </c>
      <c r="H113" s="201">
        <v>19245226.760000005</v>
      </c>
      <c r="I113" s="200">
        <v>15738096.1</v>
      </c>
      <c r="J113" s="202">
        <v>3507130.66</v>
      </c>
    </row>
    <row r="114" spans="1:11" ht="14.1" customHeight="1">
      <c r="A114" s="197">
        <v>39512</v>
      </c>
      <c r="B114" s="198">
        <v>2008</v>
      </c>
      <c r="C114" s="199">
        <v>1154714.1100000001</v>
      </c>
      <c r="D114" s="200">
        <v>2740384.72</v>
      </c>
      <c r="E114" s="200">
        <v>2517815.5099999998</v>
      </c>
      <c r="F114" s="200">
        <v>12901394.17</v>
      </c>
      <c r="G114" s="200">
        <v>101.62000000639819</v>
      </c>
      <c r="H114" s="201">
        <v>19314410.130000006</v>
      </c>
      <c r="I114" s="200">
        <v>15797495.35</v>
      </c>
      <c r="J114" s="202">
        <v>3516914.78</v>
      </c>
    </row>
    <row r="115" spans="1:11" ht="14.1" hidden="1" customHeight="1">
      <c r="A115" s="197">
        <v>39544</v>
      </c>
      <c r="B115" s="198">
        <v>2008</v>
      </c>
      <c r="C115" s="199">
        <v>1158521.94</v>
      </c>
      <c r="D115" s="200">
        <v>2737429.13</v>
      </c>
      <c r="E115" s="200">
        <v>2496130.41</v>
      </c>
      <c r="F115" s="200">
        <v>12964087.189999999</v>
      </c>
      <c r="G115" s="200">
        <v>100.74999999860302</v>
      </c>
      <c r="H115" s="201">
        <v>19356269.419999998</v>
      </c>
      <c r="I115" s="200">
        <v>15836150.890000001</v>
      </c>
      <c r="J115" s="202">
        <v>3520118.53</v>
      </c>
    </row>
    <row r="116" spans="1:11" ht="14.1" hidden="1" customHeight="1">
      <c r="A116" s="197">
        <v>39576</v>
      </c>
      <c r="B116" s="198">
        <v>2008</v>
      </c>
      <c r="C116" s="199">
        <v>1165892.28</v>
      </c>
      <c r="D116" s="200">
        <v>2731897.79</v>
      </c>
      <c r="E116" s="200">
        <v>2456034.89</v>
      </c>
      <c r="F116" s="200">
        <v>13055715.210000001</v>
      </c>
      <c r="G116" s="200">
        <v>101.39999999548309</v>
      </c>
      <c r="H116" s="201">
        <v>19409641.569999997</v>
      </c>
      <c r="I116" s="200">
        <v>15889704.98</v>
      </c>
      <c r="J116" s="202">
        <v>3519936.59</v>
      </c>
    </row>
    <row r="117" spans="1:11" ht="14.1" hidden="1" customHeight="1">
      <c r="A117" s="197">
        <v>39608</v>
      </c>
      <c r="B117" s="198">
        <v>2008</v>
      </c>
      <c r="C117" s="199">
        <v>1150239.3999999999</v>
      </c>
      <c r="D117" s="200">
        <v>2729959.44</v>
      </c>
      <c r="E117" s="200">
        <v>2408670.5299999998</v>
      </c>
      <c r="F117" s="200">
        <v>13069982.76</v>
      </c>
      <c r="G117" s="200">
        <v>101.31000000191852</v>
      </c>
      <c r="H117" s="201">
        <v>19358953.440000001</v>
      </c>
      <c r="I117" s="200">
        <v>15839462.5</v>
      </c>
      <c r="J117" s="202">
        <v>3519490.94</v>
      </c>
    </row>
    <row r="118" spans="1:11" ht="14.1" hidden="1" customHeight="1">
      <c r="A118" s="197">
        <v>39640</v>
      </c>
      <c r="B118" s="198">
        <v>2008</v>
      </c>
      <c r="C118" s="199">
        <v>1139848.6499999999</v>
      </c>
      <c r="D118" s="200">
        <v>2731068.13</v>
      </c>
      <c r="E118" s="200">
        <v>2361177.4300000002</v>
      </c>
      <c r="F118" s="200">
        <v>13150026.859999999</v>
      </c>
      <c r="G118" s="200">
        <v>101.48999999929219</v>
      </c>
      <c r="H118" s="201">
        <v>19382222.559999999</v>
      </c>
      <c r="I118" s="200">
        <v>15873156.359999999</v>
      </c>
      <c r="J118" s="202">
        <v>3509066.2</v>
      </c>
    </row>
    <row r="119" spans="1:11" ht="14.1" hidden="1" customHeight="1">
      <c r="A119" s="197">
        <v>39672</v>
      </c>
      <c r="B119" s="198">
        <v>2008</v>
      </c>
      <c r="C119" s="199">
        <v>1133330.95</v>
      </c>
      <c r="D119" s="200">
        <v>2687358.25</v>
      </c>
      <c r="E119" s="200">
        <v>2262918.35</v>
      </c>
      <c r="F119" s="200">
        <v>13053848.75</v>
      </c>
      <c r="G119" s="200">
        <v>99.849999998463318</v>
      </c>
      <c r="H119" s="201">
        <v>19137556.149999999</v>
      </c>
      <c r="I119" s="200">
        <v>15646705.65</v>
      </c>
      <c r="J119" s="202">
        <v>3490850.5</v>
      </c>
    </row>
    <row r="120" spans="1:11" ht="14.1" hidden="1" customHeight="1">
      <c r="A120" s="197">
        <v>39704</v>
      </c>
      <c r="B120" s="198">
        <v>2008</v>
      </c>
      <c r="C120" s="199">
        <v>1142299.94</v>
      </c>
      <c r="D120" s="200">
        <v>2678445.4300000002</v>
      </c>
      <c r="E120" s="200">
        <v>2224697.14</v>
      </c>
      <c r="F120" s="200">
        <v>12974818.84</v>
      </c>
      <c r="G120" s="200">
        <v>98.119999994989485</v>
      </c>
      <c r="H120" s="201">
        <v>19020359.469999995</v>
      </c>
      <c r="I120" s="200">
        <v>15540584.890000001</v>
      </c>
      <c r="J120" s="202">
        <v>3479774.58</v>
      </c>
    </row>
    <row r="121" spans="1:11" ht="14.1" hidden="1" customHeight="1">
      <c r="A121" s="197">
        <v>39736</v>
      </c>
      <c r="B121" s="198">
        <v>2008</v>
      </c>
      <c r="C121" s="199">
        <v>1170618.07</v>
      </c>
      <c r="D121" s="200">
        <v>2648980.8199999998</v>
      </c>
      <c r="E121" s="200">
        <v>2172693.56</v>
      </c>
      <c r="F121" s="200">
        <v>12926084.439999999</v>
      </c>
      <c r="G121" s="200">
        <v>96.319999997736886</v>
      </c>
      <c r="H121" s="201">
        <v>18918473.209999997</v>
      </c>
      <c r="I121" s="200">
        <v>15455016.15</v>
      </c>
      <c r="J121" s="202">
        <v>3463457.06</v>
      </c>
    </row>
    <row r="122" spans="1:11" ht="14.1" hidden="1" customHeight="1">
      <c r="A122" s="197">
        <v>39768</v>
      </c>
      <c r="B122" s="198">
        <v>2008</v>
      </c>
      <c r="C122" s="199">
        <v>1162273.67</v>
      </c>
      <c r="D122" s="200">
        <v>2616827.4</v>
      </c>
      <c r="E122" s="200">
        <v>2108993.2999999998</v>
      </c>
      <c r="F122" s="200">
        <v>12833285.539999999</v>
      </c>
      <c r="G122" s="200">
        <v>6.7399999997578561</v>
      </c>
      <c r="H122" s="201">
        <v>18721386.649999999</v>
      </c>
      <c r="I122" s="200">
        <v>15277561.449999999</v>
      </c>
      <c r="J122" s="202">
        <v>3443825.2</v>
      </c>
    </row>
    <row r="123" spans="1:11" ht="14.1" hidden="1" customHeight="1">
      <c r="A123" s="197">
        <v>39800</v>
      </c>
      <c r="B123" s="198">
        <v>2008</v>
      </c>
      <c r="C123" s="199">
        <v>1166991.53</v>
      </c>
      <c r="D123" s="200">
        <v>2573535.89</v>
      </c>
      <c r="E123" s="200">
        <v>2004883.58</v>
      </c>
      <c r="F123" s="200">
        <v>12785853.390000001</v>
      </c>
      <c r="G123" s="200">
        <v>47.350000004982576</v>
      </c>
      <c r="H123" s="201">
        <v>18531311.740000006</v>
      </c>
      <c r="I123" s="200">
        <v>15105489.24</v>
      </c>
      <c r="J123" s="202">
        <v>3425822.5</v>
      </c>
    </row>
    <row r="124" spans="1:11" ht="14.1" hidden="1" customHeight="1">
      <c r="A124" s="208">
        <v>2009</v>
      </c>
      <c r="B124" s="198">
        <v>2009</v>
      </c>
      <c r="C124" s="199"/>
      <c r="D124" s="200"/>
      <c r="E124" s="200"/>
      <c r="F124" s="200"/>
      <c r="G124" s="200"/>
      <c r="H124" s="201"/>
      <c r="I124" s="200"/>
      <c r="J124" s="202"/>
    </row>
    <row r="125" spans="1:11" ht="14.1" hidden="1" customHeight="1">
      <c r="A125" s="197">
        <v>39814</v>
      </c>
      <c r="B125" s="198">
        <v>2009</v>
      </c>
      <c r="C125" s="199">
        <v>1172982.3999999999</v>
      </c>
      <c r="D125" s="200">
        <v>2513829.25</v>
      </c>
      <c r="E125" s="200">
        <v>1913269.3</v>
      </c>
      <c r="F125" s="200">
        <v>12581661.699999999</v>
      </c>
      <c r="G125" s="200">
        <v>0</v>
      </c>
      <c r="H125" s="201">
        <v>18181742.699999999</v>
      </c>
      <c r="I125" s="200">
        <v>14788704.199999999</v>
      </c>
      <c r="J125" s="202">
        <v>3393038.5</v>
      </c>
      <c r="K125" s="124"/>
    </row>
    <row r="126" spans="1:11" ht="14.1" hidden="1" customHeight="1">
      <c r="A126" s="197">
        <v>39846</v>
      </c>
      <c r="B126" s="198">
        <v>2009</v>
      </c>
      <c r="C126" s="199">
        <v>1182373.3999999999</v>
      </c>
      <c r="D126" s="200">
        <v>2489432.35</v>
      </c>
      <c r="E126" s="200">
        <v>1893345.6</v>
      </c>
      <c r="F126" s="200">
        <v>12547459.449999999</v>
      </c>
      <c r="G126" s="200">
        <v>-0.19999999413266778</v>
      </c>
      <c r="H126" s="201">
        <v>18112610.600000005</v>
      </c>
      <c r="I126" s="200">
        <v>14743473.75</v>
      </c>
      <c r="J126" s="202">
        <v>3369136.85</v>
      </c>
    </row>
    <row r="127" spans="1:11" ht="14.1" customHeight="1">
      <c r="A127" s="197">
        <v>39878</v>
      </c>
      <c r="B127" s="198">
        <v>2009</v>
      </c>
      <c r="C127" s="199">
        <v>1188510.3600000001</v>
      </c>
      <c r="D127" s="200">
        <v>2456449</v>
      </c>
      <c r="E127" s="200">
        <v>1863386.13</v>
      </c>
      <c r="F127" s="200">
        <v>12549776.310000001</v>
      </c>
      <c r="G127" s="200">
        <v>-2.0000003045424819E-2</v>
      </c>
      <c r="H127" s="201">
        <v>18058121.779999997</v>
      </c>
      <c r="I127" s="200">
        <v>14699958.109999999</v>
      </c>
      <c r="J127" s="202">
        <v>3358163.67</v>
      </c>
    </row>
    <row r="128" spans="1:11" ht="14.1" hidden="1" customHeight="1">
      <c r="A128" s="197">
        <v>39910</v>
      </c>
      <c r="B128" s="198">
        <v>2009</v>
      </c>
      <c r="C128" s="199">
        <v>1196474.3</v>
      </c>
      <c r="D128" s="200">
        <v>2426601.7000000002</v>
      </c>
      <c r="E128" s="200">
        <v>1831259.95</v>
      </c>
      <c r="F128" s="200">
        <v>12579847.300000001</v>
      </c>
      <c r="G128" s="200">
        <v>0</v>
      </c>
      <c r="H128" s="201">
        <v>18034183.25</v>
      </c>
      <c r="I128" s="200">
        <v>14685203.6</v>
      </c>
      <c r="J128" s="202">
        <v>3348979.65</v>
      </c>
    </row>
    <row r="129" spans="1:10" ht="14.1" hidden="1" customHeight="1">
      <c r="A129" s="197">
        <v>39942</v>
      </c>
      <c r="B129" s="198">
        <v>2009</v>
      </c>
      <c r="C129" s="199">
        <v>1212652.05</v>
      </c>
      <c r="D129" s="200">
        <v>2416364.35</v>
      </c>
      <c r="E129" s="200">
        <v>1830059.15</v>
      </c>
      <c r="F129" s="200">
        <v>12644411.800000001</v>
      </c>
      <c r="G129" s="200">
        <v>4.4237822294235229E-9</v>
      </c>
      <c r="H129" s="201">
        <v>18103487.350000005</v>
      </c>
      <c r="I129" s="200">
        <v>14761696.25</v>
      </c>
      <c r="J129" s="202">
        <v>3341791.1</v>
      </c>
    </row>
    <row r="130" spans="1:10" ht="14.1" hidden="1" customHeight="1">
      <c r="A130" s="197">
        <v>39974</v>
      </c>
      <c r="B130" s="198">
        <v>2009</v>
      </c>
      <c r="C130" s="199">
        <v>1208176.5900000001</v>
      </c>
      <c r="D130" s="200">
        <v>2410305.5</v>
      </c>
      <c r="E130" s="200">
        <v>1828276.77</v>
      </c>
      <c r="F130" s="200">
        <v>12651227.18</v>
      </c>
      <c r="G130" s="200">
        <v>-2.0000000251457095E-2</v>
      </c>
      <c r="H130" s="201">
        <v>18097986.02</v>
      </c>
      <c r="I130" s="200">
        <v>14762410.35</v>
      </c>
      <c r="J130" s="202">
        <v>3335575.67</v>
      </c>
    </row>
    <row r="131" spans="1:10" ht="14.1" hidden="1" customHeight="1">
      <c r="A131" s="197">
        <v>40006</v>
      </c>
      <c r="B131" s="198">
        <v>2009</v>
      </c>
      <c r="C131" s="199">
        <v>1187949.3</v>
      </c>
      <c r="D131" s="200">
        <v>2407958.91</v>
      </c>
      <c r="E131" s="200">
        <v>1817245.65</v>
      </c>
      <c r="F131" s="200">
        <v>12730400.17</v>
      </c>
      <c r="G131" s="200">
        <v>-1.9999998388811946E-2</v>
      </c>
      <c r="H131" s="201">
        <v>18143554.010000002</v>
      </c>
      <c r="I131" s="200">
        <v>14821779.119999999</v>
      </c>
      <c r="J131" s="202">
        <v>3321774.89</v>
      </c>
    </row>
    <row r="132" spans="1:10" ht="14.1" hidden="1" customHeight="1">
      <c r="A132" s="197">
        <v>40038</v>
      </c>
      <c r="B132" s="198">
        <v>2009</v>
      </c>
      <c r="C132" s="199">
        <v>1178352.95</v>
      </c>
      <c r="D132" s="200">
        <v>2379346</v>
      </c>
      <c r="E132" s="200">
        <v>1770832.19</v>
      </c>
      <c r="F132" s="200">
        <v>12672778.949999999</v>
      </c>
      <c r="G132" s="200">
        <v>-4.999999632127583E-2</v>
      </c>
      <c r="H132" s="201">
        <v>18001310.040000003</v>
      </c>
      <c r="I132" s="200">
        <v>14696108.25</v>
      </c>
      <c r="J132" s="202">
        <v>3305201.79</v>
      </c>
    </row>
    <row r="133" spans="1:10" ht="14.1" hidden="1" customHeight="1">
      <c r="A133" s="197">
        <v>40070</v>
      </c>
      <c r="B133" s="198">
        <v>2009</v>
      </c>
      <c r="C133" s="199">
        <v>1206665.95</v>
      </c>
      <c r="D133" s="200">
        <v>2377211.13</v>
      </c>
      <c r="E133" s="200">
        <v>1752156.72</v>
      </c>
      <c r="F133" s="200">
        <v>12599060.77</v>
      </c>
      <c r="G133" s="200">
        <v>-2.0000002114102244E-2</v>
      </c>
      <c r="H133" s="201">
        <v>17935094.549999997</v>
      </c>
      <c r="I133" s="200">
        <v>14637522.43</v>
      </c>
      <c r="J133" s="202">
        <v>3297572.12</v>
      </c>
    </row>
    <row r="134" spans="1:10" ht="14.1" hidden="1" customHeight="1">
      <c r="A134" s="197">
        <v>40102</v>
      </c>
      <c r="B134" s="198">
        <v>2009</v>
      </c>
      <c r="C134" s="199">
        <v>1218751.04</v>
      </c>
      <c r="D134" s="200">
        <v>2361786.7999999998</v>
      </c>
      <c r="E134" s="200">
        <v>1736021.95</v>
      </c>
      <c r="F134" s="200">
        <v>12592385.57</v>
      </c>
      <c r="G134" s="200">
        <v>-3.000000212341547E-2</v>
      </c>
      <c r="H134" s="201">
        <v>17908945.329999998</v>
      </c>
      <c r="I134" s="200">
        <v>14622893.98</v>
      </c>
      <c r="J134" s="202">
        <v>3286051.35</v>
      </c>
    </row>
    <row r="135" spans="1:10" ht="14.1" hidden="1" customHeight="1">
      <c r="A135" s="197">
        <v>40134</v>
      </c>
      <c r="B135" s="198">
        <v>2009</v>
      </c>
      <c r="C135" s="199">
        <v>1208036.8999999999</v>
      </c>
      <c r="D135" s="200">
        <v>2354408.2799999998</v>
      </c>
      <c r="E135" s="200">
        <v>1716576.04</v>
      </c>
      <c r="F135" s="200">
        <v>12568647.85</v>
      </c>
      <c r="G135" s="200">
        <v>-1.0000000707805157E-2</v>
      </c>
      <c r="H135" s="201">
        <v>17847669.059999999</v>
      </c>
      <c r="I135" s="200">
        <v>14573122.84</v>
      </c>
      <c r="J135" s="202">
        <v>3274546.22</v>
      </c>
    </row>
    <row r="136" spans="1:10" ht="14.1" hidden="1" customHeight="1">
      <c r="A136" s="197">
        <v>40166</v>
      </c>
      <c r="B136" s="198">
        <v>2009</v>
      </c>
      <c r="C136" s="199">
        <v>1230309.31</v>
      </c>
      <c r="D136" s="200">
        <v>2338146.0499999998</v>
      </c>
      <c r="E136" s="200">
        <v>1651351.26</v>
      </c>
      <c r="F136" s="200">
        <v>12584032.359999999</v>
      </c>
      <c r="G136" s="200">
        <v>-3.9999997708946466E-2</v>
      </c>
      <c r="H136" s="201">
        <v>17803838.940000001</v>
      </c>
      <c r="I136" s="200">
        <v>14536893.34</v>
      </c>
      <c r="J136" s="202">
        <v>3266945.6</v>
      </c>
    </row>
    <row r="137" spans="1:10" ht="14.1" hidden="1" customHeight="1">
      <c r="A137" s="208">
        <v>2010</v>
      </c>
      <c r="B137" s="198">
        <v>2010</v>
      </c>
      <c r="C137" s="199"/>
      <c r="D137" s="200"/>
      <c r="E137" s="200"/>
      <c r="F137" s="200"/>
      <c r="G137" s="200"/>
      <c r="H137" s="201"/>
      <c r="I137" s="200"/>
      <c r="J137" s="202"/>
    </row>
    <row r="138" spans="1:10" ht="14.1" hidden="1" customHeight="1">
      <c r="A138" s="197">
        <v>40179</v>
      </c>
      <c r="B138" s="198">
        <v>2010</v>
      </c>
      <c r="C138" s="199">
        <v>1235323.31</v>
      </c>
      <c r="D138" s="200">
        <v>2308471.63</v>
      </c>
      <c r="E138" s="200">
        <v>1577475.94</v>
      </c>
      <c r="F138" s="200">
        <v>12424740.15</v>
      </c>
      <c r="G138" s="200">
        <v>2.0000000484287739E-2</v>
      </c>
      <c r="H138" s="201">
        <v>17546011.050000001</v>
      </c>
      <c r="I138" s="200">
        <v>14294933.5</v>
      </c>
      <c r="J138" s="202">
        <v>3251077.5</v>
      </c>
    </row>
    <row r="139" spans="1:10" ht="14.1" hidden="1" customHeight="1">
      <c r="A139" s="197">
        <v>40211</v>
      </c>
      <c r="B139" s="198">
        <v>2010</v>
      </c>
      <c r="C139" s="199">
        <v>1234419.3</v>
      </c>
      <c r="D139" s="200">
        <v>2310802.5</v>
      </c>
      <c r="E139" s="200">
        <v>1585828.1</v>
      </c>
      <c r="F139" s="200">
        <v>12441301.25</v>
      </c>
      <c r="G139" s="200">
        <v>0</v>
      </c>
      <c r="H139" s="201">
        <v>17572351.149999999</v>
      </c>
      <c r="I139" s="200">
        <v>14332730.1</v>
      </c>
      <c r="J139" s="202">
        <v>3239621.05</v>
      </c>
    </row>
    <row r="140" spans="1:10" ht="14.1" customHeight="1">
      <c r="A140" s="197">
        <v>40243</v>
      </c>
      <c r="B140" s="198">
        <v>2010</v>
      </c>
      <c r="C140" s="199">
        <v>1220671.6000000001</v>
      </c>
      <c r="D140" s="200">
        <v>2301918.04</v>
      </c>
      <c r="E140" s="200">
        <v>1576646.13</v>
      </c>
      <c r="F140" s="200">
        <v>12495572.6</v>
      </c>
      <c r="G140" s="200">
        <v>2.0000000949949026E-2</v>
      </c>
      <c r="H140" s="201">
        <v>17594808.390000001</v>
      </c>
      <c r="I140" s="200">
        <v>14353514.85</v>
      </c>
      <c r="J140" s="202">
        <v>3241293.5</v>
      </c>
    </row>
    <row r="141" spans="1:10" ht="14.1" hidden="1" customHeight="1">
      <c r="A141" s="197">
        <v>40275</v>
      </c>
      <c r="B141" s="198">
        <v>2010</v>
      </c>
      <c r="C141" s="199">
        <v>1206647.3999999999</v>
      </c>
      <c r="D141" s="200">
        <v>2294442.4500000002</v>
      </c>
      <c r="E141" s="200">
        <v>1581730.9</v>
      </c>
      <c r="F141" s="200">
        <v>12565839.35</v>
      </c>
      <c r="G141" s="200">
        <v>1.862645149230957E-9</v>
      </c>
      <c r="H141" s="201">
        <v>17648660.100000001</v>
      </c>
      <c r="I141" s="200">
        <v>14404406.9</v>
      </c>
      <c r="J141" s="202">
        <v>3244253.2</v>
      </c>
    </row>
    <row r="142" spans="1:10" ht="14.1" hidden="1" customHeight="1">
      <c r="A142" s="197">
        <v>40307</v>
      </c>
      <c r="B142" s="198">
        <v>2010</v>
      </c>
      <c r="C142" s="199">
        <v>1206395.8999999999</v>
      </c>
      <c r="D142" s="200">
        <v>2299108.52</v>
      </c>
      <c r="E142" s="200">
        <v>1591986.38</v>
      </c>
      <c r="F142" s="200">
        <v>12664406.57</v>
      </c>
      <c r="G142" s="200">
        <v>9.9999988451600075E-3</v>
      </c>
      <c r="H142" s="201">
        <v>17761897.379999999</v>
      </c>
      <c r="I142" s="200">
        <v>14513018.119999999</v>
      </c>
      <c r="J142" s="202">
        <v>3248879.22</v>
      </c>
    </row>
    <row r="143" spans="1:10" ht="14.1" hidden="1" customHeight="1">
      <c r="A143" s="197">
        <v>40339</v>
      </c>
      <c r="B143" s="198">
        <v>2010</v>
      </c>
      <c r="C143" s="199">
        <v>1197095.3600000001</v>
      </c>
      <c r="D143" s="200">
        <v>2303259.77</v>
      </c>
      <c r="E143" s="200">
        <v>1594984.4</v>
      </c>
      <c r="F143" s="200">
        <v>12690442.18</v>
      </c>
      <c r="G143" s="200">
        <v>9.9999990779906511E-3</v>
      </c>
      <c r="H143" s="201">
        <v>17785781.719999999</v>
      </c>
      <c r="I143" s="200">
        <v>14533723.789999999</v>
      </c>
      <c r="J143" s="202">
        <v>3252057.89</v>
      </c>
    </row>
    <row r="144" spans="1:10" ht="14.1" hidden="1" customHeight="1">
      <c r="A144" s="197">
        <v>40371</v>
      </c>
      <c r="B144" s="198">
        <v>2010</v>
      </c>
      <c r="C144" s="199">
        <v>1173365.95</v>
      </c>
      <c r="D144" s="200">
        <v>2311308</v>
      </c>
      <c r="E144" s="200">
        <v>1586674.59</v>
      </c>
      <c r="F144" s="200">
        <v>12776974.09</v>
      </c>
      <c r="G144" s="200">
        <v>0</v>
      </c>
      <c r="H144" s="201">
        <v>17848322.629999999</v>
      </c>
      <c r="I144" s="200">
        <v>14602570.48</v>
      </c>
      <c r="J144" s="202">
        <v>3245752.12</v>
      </c>
    </row>
    <row r="145" spans="1:10" ht="14.1" hidden="1" customHeight="1">
      <c r="A145" s="197">
        <v>40403</v>
      </c>
      <c r="B145" s="198">
        <v>2010</v>
      </c>
      <c r="C145" s="199">
        <v>1162048.3999999999</v>
      </c>
      <c r="D145" s="200">
        <v>2287869.9500000002</v>
      </c>
      <c r="E145" s="200">
        <v>1550256.72</v>
      </c>
      <c r="F145" s="200">
        <v>12716289.18</v>
      </c>
      <c r="G145" s="200">
        <v>2.0000000018626451E-2</v>
      </c>
      <c r="H145" s="201">
        <v>17716464.27</v>
      </c>
      <c r="I145" s="200">
        <v>14485320.15</v>
      </c>
      <c r="J145" s="202">
        <v>3231144.08</v>
      </c>
    </row>
    <row r="146" spans="1:10" ht="14.1" hidden="1" customHeight="1">
      <c r="A146" s="197">
        <v>40435</v>
      </c>
      <c r="B146" s="198">
        <v>2010</v>
      </c>
      <c r="C146" s="199">
        <v>1187511.81</v>
      </c>
      <c r="D146" s="200">
        <v>2290128.2200000002</v>
      </c>
      <c r="E146" s="200">
        <v>1537317.81</v>
      </c>
      <c r="F146" s="200">
        <v>12656521.77</v>
      </c>
      <c r="G146" s="200">
        <v>1.9999999087303877E-2</v>
      </c>
      <c r="H146" s="201">
        <v>17671479.629999999</v>
      </c>
      <c r="I146" s="200">
        <v>14445491.439999999</v>
      </c>
      <c r="J146" s="202">
        <v>3225988.16</v>
      </c>
    </row>
    <row r="147" spans="1:10" ht="14.1" hidden="1" customHeight="1">
      <c r="A147" s="197">
        <v>40467</v>
      </c>
      <c r="B147" s="198">
        <v>2010</v>
      </c>
      <c r="C147" s="199">
        <v>1211195.6499999999</v>
      </c>
      <c r="D147" s="200">
        <v>2282803.4500000002</v>
      </c>
      <c r="E147" s="200">
        <v>1530334.6</v>
      </c>
      <c r="F147" s="200">
        <v>12641815.35</v>
      </c>
      <c r="G147" s="200">
        <v>0</v>
      </c>
      <c r="H147" s="201">
        <v>17666149.050000001</v>
      </c>
      <c r="I147" s="200">
        <v>14445472.85</v>
      </c>
      <c r="J147" s="202">
        <v>3220676.2</v>
      </c>
    </row>
    <row r="148" spans="1:10" ht="14.1" hidden="1" customHeight="1">
      <c r="A148" s="197">
        <v>40499</v>
      </c>
      <c r="B148" s="198">
        <v>2010</v>
      </c>
      <c r="C148" s="199">
        <v>1196586.8999999999</v>
      </c>
      <c r="D148" s="200">
        <v>2280229.7999999998</v>
      </c>
      <c r="E148" s="200">
        <v>1523062.9</v>
      </c>
      <c r="F148" s="200">
        <v>12612829.76</v>
      </c>
      <c r="G148" s="200">
        <v>1.9999999552965164E-2</v>
      </c>
      <c r="H148" s="201">
        <v>17612709.379999999</v>
      </c>
      <c r="I148" s="200">
        <v>14399040.689999999</v>
      </c>
      <c r="J148" s="202">
        <v>3213668.66</v>
      </c>
    </row>
    <row r="149" spans="1:10" ht="14.1" hidden="1" customHeight="1">
      <c r="A149" s="197">
        <v>40531</v>
      </c>
      <c r="B149" s="198">
        <v>2010</v>
      </c>
      <c r="C149" s="199">
        <v>1220808.73</v>
      </c>
      <c r="D149" s="200">
        <v>2264480.36</v>
      </c>
      <c r="E149" s="200">
        <v>1467539</v>
      </c>
      <c r="F149" s="200">
        <v>12632153.52</v>
      </c>
      <c r="G149" s="200">
        <v>1.9999999552965164E-2</v>
      </c>
      <c r="H149" s="201">
        <v>17584981.629999999</v>
      </c>
      <c r="I149" s="200">
        <v>14378604.039999999</v>
      </c>
      <c r="J149" s="202">
        <v>3206377.57</v>
      </c>
    </row>
    <row r="150" spans="1:10" ht="14.1" hidden="1" customHeight="1">
      <c r="A150" s="208">
        <v>2011</v>
      </c>
      <c r="B150" s="198">
        <v>2011</v>
      </c>
      <c r="C150" s="199"/>
      <c r="D150" s="200"/>
      <c r="E150" s="200"/>
      <c r="F150" s="200"/>
      <c r="G150" s="200"/>
      <c r="H150" s="201"/>
      <c r="I150" s="200"/>
      <c r="J150" s="202"/>
    </row>
    <row r="151" spans="1:10" ht="14.1" hidden="1" customHeight="1">
      <c r="A151" s="197">
        <v>40544</v>
      </c>
      <c r="B151" s="198">
        <v>2011</v>
      </c>
      <c r="C151" s="199">
        <v>1227493</v>
      </c>
      <c r="D151" s="200">
        <v>2241291</v>
      </c>
      <c r="E151" s="200">
        <v>1425258.7</v>
      </c>
      <c r="F151" s="200">
        <v>12467795.800000001</v>
      </c>
      <c r="G151" s="200">
        <v>2.7939677238464355E-9</v>
      </c>
      <c r="H151" s="201">
        <v>17361838.500000004</v>
      </c>
      <c r="I151" s="200">
        <v>14168786.1</v>
      </c>
      <c r="J151" s="202">
        <v>3193052.4</v>
      </c>
    </row>
    <row r="152" spans="1:10" ht="14.1" hidden="1" customHeight="1">
      <c r="A152" s="197">
        <v>40576</v>
      </c>
      <c r="B152" s="198">
        <v>2011</v>
      </c>
      <c r="C152" s="199">
        <v>1205196.7</v>
      </c>
      <c r="D152" s="200">
        <v>2244884.6</v>
      </c>
      <c r="E152" s="200">
        <v>1432308.65</v>
      </c>
      <c r="F152" s="200">
        <v>12464704.35</v>
      </c>
      <c r="G152" s="200">
        <v>-2.5611370801925659E-9</v>
      </c>
      <c r="H152" s="201">
        <v>17347094.299999997</v>
      </c>
      <c r="I152" s="200">
        <v>14164107.449999999</v>
      </c>
      <c r="J152" s="202">
        <v>3182986.85</v>
      </c>
    </row>
    <row r="153" spans="1:10" ht="14.1" customHeight="1">
      <c r="A153" s="197">
        <v>40608</v>
      </c>
      <c r="B153" s="198">
        <v>2011</v>
      </c>
      <c r="C153" s="199">
        <v>1188731.95</v>
      </c>
      <c r="D153" s="200">
        <v>2243191.8199999998</v>
      </c>
      <c r="E153" s="200">
        <v>1429251.73</v>
      </c>
      <c r="F153" s="200">
        <v>12531578.689999999</v>
      </c>
      <c r="G153" s="200">
        <v>-2.000000118277967E-2</v>
      </c>
      <c r="H153" s="201">
        <v>17392754.169999998</v>
      </c>
      <c r="I153" s="200">
        <v>14202763.109999999</v>
      </c>
      <c r="J153" s="202">
        <v>3189991.06</v>
      </c>
    </row>
    <row r="154" spans="1:10" ht="14.1" hidden="1" customHeight="1">
      <c r="A154" s="197">
        <v>40640</v>
      </c>
      <c r="B154" s="198">
        <v>2011</v>
      </c>
      <c r="C154" s="199">
        <v>1192544.68</v>
      </c>
      <c r="D154" s="200">
        <v>2238137.7799999998</v>
      </c>
      <c r="E154" s="200">
        <v>1415478.68</v>
      </c>
      <c r="F154" s="200">
        <v>12628039.630000001</v>
      </c>
      <c r="G154" s="200">
        <v>-3.0000001890584826E-2</v>
      </c>
      <c r="H154" s="201">
        <v>17474200.739999998</v>
      </c>
      <c r="I154" s="200">
        <v>14275951.51</v>
      </c>
      <c r="J154" s="202">
        <v>3198249.23</v>
      </c>
    </row>
    <row r="155" spans="1:10" ht="14.1" hidden="1" customHeight="1">
      <c r="A155" s="197">
        <v>40672</v>
      </c>
      <c r="B155" s="198">
        <v>2011</v>
      </c>
      <c r="C155" s="199">
        <v>1205711.04</v>
      </c>
      <c r="D155" s="200">
        <v>2242479.59</v>
      </c>
      <c r="E155" s="200">
        <v>1408817.59</v>
      </c>
      <c r="F155" s="200">
        <v>12735182.539999999</v>
      </c>
      <c r="G155" s="200">
        <v>-0.11999999824911356</v>
      </c>
      <c r="H155" s="201">
        <v>17592190.640000001</v>
      </c>
      <c r="I155" s="200">
        <v>14385912.43</v>
      </c>
      <c r="J155" s="202">
        <v>3206278.21</v>
      </c>
    </row>
    <row r="156" spans="1:10" ht="14.1" hidden="1" customHeight="1">
      <c r="A156" s="197">
        <v>40704</v>
      </c>
      <c r="B156" s="198">
        <v>2011</v>
      </c>
      <c r="C156" s="199">
        <v>1192677.81</v>
      </c>
      <c r="D156" s="200">
        <v>2248660.6800000002</v>
      </c>
      <c r="E156" s="200">
        <v>1401844</v>
      </c>
      <c r="F156" s="200">
        <v>12743396.18</v>
      </c>
      <c r="G156" s="200">
        <v>-2.0000001415610313E-2</v>
      </c>
      <c r="H156" s="201">
        <v>17586578.649999999</v>
      </c>
      <c r="I156" s="200">
        <v>14376903.710000001</v>
      </c>
      <c r="J156" s="202">
        <v>3209674.94</v>
      </c>
    </row>
    <row r="157" spans="1:10" ht="14.1" hidden="1" customHeight="1">
      <c r="A157" s="197">
        <v>40736</v>
      </c>
      <c r="B157" s="198">
        <v>2011</v>
      </c>
      <c r="C157" s="199">
        <v>1166485.28</v>
      </c>
      <c r="D157" s="200">
        <v>2257269.19</v>
      </c>
      <c r="E157" s="200">
        <v>1384393.47</v>
      </c>
      <c r="F157" s="200">
        <v>12829203.710000001</v>
      </c>
      <c r="G157" s="200">
        <v>-1.9999997923150659E-2</v>
      </c>
      <c r="H157" s="201">
        <v>17637351.630000003</v>
      </c>
      <c r="I157" s="200">
        <v>14433144.359999999</v>
      </c>
      <c r="J157" s="202">
        <v>3204207.27</v>
      </c>
    </row>
    <row r="158" spans="1:10" ht="14.1" hidden="1" customHeight="1">
      <c r="A158" s="197">
        <v>40768</v>
      </c>
      <c r="B158" s="198">
        <v>2011</v>
      </c>
      <c r="C158" s="199">
        <v>1157113.68</v>
      </c>
      <c r="D158" s="200">
        <v>2233629.7200000002</v>
      </c>
      <c r="E158" s="200">
        <v>1350394.13</v>
      </c>
      <c r="F158" s="200">
        <v>12759379.859999999</v>
      </c>
      <c r="G158" s="200">
        <v>-1.9999998388811946E-2</v>
      </c>
      <c r="H158" s="201">
        <v>17500517.370000001</v>
      </c>
      <c r="I158" s="200">
        <v>14308193.25</v>
      </c>
      <c r="J158" s="202">
        <v>3192324.12</v>
      </c>
    </row>
    <row r="159" spans="1:10" ht="14.1" hidden="1" customHeight="1">
      <c r="A159" s="197">
        <v>40800</v>
      </c>
      <c r="B159" s="198">
        <v>2011</v>
      </c>
      <c r="C159" s="199">
        <v>1186105.54</v>
      </c>
      <c r="D159" s="200">
        <v>2230740.4500000002</v>
      </c>
      <c r="E159" s="200">
        <v>1331487.3999999999</v>
      </c>
      <c r="F159" s="200">
        <v>12687228.27</v>
      </c>
      <c r="G159" s="200">
        <v>-3.0000004451721907E-2</v>
      </c>
      <c r="H159" s="201">
        <v>17435561.629999995</v>
      </c>
      <c r="I159" s="200">
        <v>14246205.880000001</v>
      </c>
      <c r="J159" s="202">
        <v>3189355.75</v>
      </c>
    </row>
    <row r="160" spans="1:10" ht="14.1" hidden="1" customHeight="1">
      <c r="A160" s="197">
        <v>40832</v>
      </c>
      <c r="B160" s="198">
        <v>2011</v>
      </c>
      <c r="C160" s="199">
        <v>1186517.6000000001</v>
      </c>
      <c r="D160" s="200">
        <v>2213542.25</v>
      </c>
      <c r="E160" s="200">
        <v>1315414.75</v>
      </c>
      <c r="F160" s="200">
        <v>12644837.949999999</v>
      </c>
      <c r="G160" s="200">
        <v>-2.3283064365386963E-9</v>
      </c>
      <c r="H160" s="201">
        <v>17360312.549999997</v>
      </c>
      <c r="I160" s="200">
        <v>14175810.449999999</v>
      </c>
      <c r="J160" s="202">
        <v>3184502.1</v>
      </c>
    </row>
    <row r="161" spans="1:12" ht="14.1" hidden="1" customHeight="1">
      <c r="A161" s="197">
        <v>40864</v>
      </c>
      <c r="B161" s="198">
        <v>2011</v>
      </c>
      <c r="C161" s="199">
        <v>1187907.28</v>
      </c>
      <c r="D161" s="200">
        <v>2203590.7599999998</v>
      </c>
      <c r="E161" s="200">
        <v>1290361.1399999999</v>
      </c>
      <c r="F161" s="200">
        <v>12566670.9</v>
      </c>
      <c r="G161" s="200">
        <v>-1.9999997457489371E-2</v>
      </c>
      <c r="H161" s="201">
        <v>17248530.060000002</v>
      </c>
      <c r="I161" s="200">
        <v>14072198.84</v>
      </c>
      <c r="J161" s="202">
        <v>3176331.22</v>
      </c>
      <c r="K161" s="93"/>
      <c r="L161" s="93"/>
    </row>
    <row r="162" spans="1:12" ht="14.1" hidden="1" customHeight="1">
      <c r="A162" s="197">
        <v>40896</v>
      </c>
      <c r="B162" s="198">
        <v>2011</v>
      </c>
      <c r="C162" s="199">
        <v>1225285.7</v>
      </c>
      <c r="D162" s="200">
        <v>2185216.5499999998</v>
      </c>
      <c r="E162" s="200">
        <v>1241832.1499999999</v>
      </c>
      <c r="F162" s="200">
        <v>12577587.1</v>
      </c>
      <c r="G162" s="200">
        <v>-3.0267983675003052E-9</v>
      </c>
      <c r="H162" s="201">
        <v>17229921.499999996</v>
      </c>
      <c r="I162" s="200">
        <v>14061119.699999999</v>
      </c>
      <c r="J162" s="202">
        <v>3168801.8</v>
      </c>
      <c r="K162" s="93"/>
      <c r="L162" s="93"/>
    </row>
    <row r="163" spans="1:12" ht="14.1" hidden="1" customHeight="1">
      <c r="A163" s="208">
        <v>2012</v>
      </c>
      <c r="B163" s="198">
        <v>2012</v>
      </c>
      <c r="C163" s="199"/>
      <c r="D163" s="200"/>
      <c r="E163" s="200"/>
      <c r="F163" s="200"/>
      <c r="G163" s="200"/>
      <c r="H163" s="201"/>
      <c r="I163" s="200"/>
      <c r="J163" s="202"/>
    </row>
    <row r="164" spans="1:12" ht="14.1" hidden="1" customHeight="1">
      <c r="A164" s="197">
        <v>40909</v>
      </c>
      <c r="B164" s="198">
        <v>2012</v>
      </c>
      <c r="C164" s="199">
        <v>1213736.1399999999</v>
      </c>
      <c r="D164" s="200">
        <v>2157154.66</v>
      </c>
      <c r="E164" s="200">
        <v>1203003.6100000001</v>
      </c>
      <c r="F164" s="200">
        <v>12384372.710000001</v>
      </c>
      <c r="G164" s="200">
        <v>1.9999999320134521E-2</v>
      </c>
      <c r="H164" s="201">
        <v>16958267.140000001</v>
      </c>
      <c r="I164" s="200">
        <v>13821211.109999999</v>
      </c>
      <c r="J164" s="202">
        <v>3137055.98</v>
      </c>
    </row>
    <row r="165" spans="1:12" ht="14.1" hidden="1" customHeight="1">
      <c r="A165" s="197">
        <v>40941</v>
      </c>
      <c r="B165" s="198">
        <v>2012</v>
      </c>
      <c r="C165" s="199">
        <v>1194214.04</v>
      </c>
      <c r="D165" s="200">
        <v>2150380.52</v>
      </c>
      <c r="E165" s="200">
        <v>1194265.1399999999</v>
      </c>
      <c r="F165" s="200">
        <v>12358251.85</v>
      </c>
      <c r="G165" s="200">
        <v>2.0000000949949026E-2</v>
      </c>
      <c r="H165" s="201">
        <v>16897111.57</v>
      </c>
      <c r="I165" s="200">
        <v>13764911.82</v>
      </c>
      <c r="J165" s="202">
        <v>3132199.7</v>
      </c>
    </row>
    <row r="166" spans="1:12" ht="14.1" customHeight="1">
      <c r="A166" s="197">
        <v>40973</v>
      </c>
      <c r="B166" s="198">
        <v>2012</v>
      </c>
      <c r="C166" s="199">
        <v>1182187.27</v>
      </c>
      <c r="D166" s="200">
        <v>2139733.1800000002</v>
      </c>
      <c r="E166" s="200">
        <v>1186844.22</v>
      </c>
      <c r="F166" s="200">
        <v>12393765.77</v>
      </c>
      <c r="G166" s="200">
        <v>9.9999997764825821E-3</v>
      </c>
      <c r="H166" s="201">
        <v>16902530.449999999</v>
      </c>
      <c r="I166" s="200">
        <v>13772104.289999999</v>
      </c>
      <c r="J166" s="202">
        <v>3130426.12</v>
      </c>
    </row>
    <row r="167" spans="1:12" ht="14.1" hidden="1" customHeight="1">
      <c r="A167" s="197">
        <v>41005</v>
      </c>
      <c r="B167" s="198">
        <v>2012</v>
      </c>
      <c r="C167" s="199">
        <v>1177073.42</v>
      </c>
      <c r="D167" s="200">
        <v>2127070.1</v>
      </c>
      <c r="E167" s="200">
        <v>1170473.73</v>
      </c>
      <c r="F167" s="200">
        <v>12444461.939999999</v>
      </c>
      <c r="G167" s="200">
        <v>2.0000001415610313E-2</v>
      </c>
      <c r="H167" s="201">
        <v>16919079.210000001</v>
      </c>
      <c r="I167" s="200">
        <v>13788673.279999999</v>
      </c>
      <c r="J167" s="202">
        <v>3130405.87</v>
      </c>
    </row>
    <row r="168" spans="1:12" ht="14.1" hidden="1" customHeight="1">
      <c r="A168" s="197">
        <v>41037</v>
      </c>
      <c r="B168" s="198">
        <v>2012</v>
      </c>
      <c r="C168" s="199">
        <v>1191372.68</v>
      </c>
      <c r="D168" s="200">
        <v>2127542.9500000002</v>
      </c>
      <c r="E168" s="200">
        <v>1165293.8600000001</v>
      </c>
      <c r="F168" s="200">
        <v>12512300.859999999</v>
      </c>
      <c r="G168" s="200">
        <v>9.9999995436519384E-3</v>
      </c>
      <c r="H168" s="201">
        <v>16996510.359999999</v>
      </c>
      <c r="I168" s="200">
        <v>13865807.01</v>
      </c>
      <c r="J168" s="202">
        <v>3130703.3</v>
      </c>
    </row>
    <row r="169" spans="1:12" ht="14.1" hidden="1" customHeight="1">
      <c r="A169" s="197">
        <v>41069</v>
      </c>
      <c r="B169" s="198">
        <v>2012</v>
      </c>
      <c r="C169" s="199">
        <v>1185847.0900000001</v>
      </c>
      <c r="D169" s="200">
        <v>2126322.19</v>
      </c>
      <c r="E169" s="200">
        <v>1158201.8999999999</v>
      </c>
      <c r="F169" s="200">
        <v>12557471.380000001</v>
      </c>
      <c r="G169" s="200">
        <v>9.9999995436519384E-3</v>
      </c>
      <c r="H169" s="201">
        <v>17027842.57</v>
      </c>
      <c r="I169" s="200">
        <v>13905274.07</v>
      </c>
      <c r="J169" s="202">
        <v>3122568.45</v>
      </c>
    </row>
    <row r="170" spans="1:12" ht="14.1" hidden="1" customHeight="1">
      <c r="A170" s="197">
        <v>41101</v>
      </c>
      <c r="B170" s="198">
        <v>2012</v>
      </c>
      <c r="C170" s="199">
        <v>1163274.81</v>
      </c>
      <c r="D170" s="200">
        <v>2126054.6800000002</v>
      </c>
      <c r="E170" s="200">
        <v>1140501.45</v>
      </c>
      <c r="F170" s="200">
        <v>12602907.5</v>
      </c>
      <c r="G170" s="200">
        <v>9.9999988451600075E-3</v>
      </c>
      <c r="H170" s="201">
        <v>17032738.449999999</v>
      </c>
      <c r="I170" s="200">
        <v>13942013.789999999</v>
      </c>
      <c r="J170" s="202">
        <v>3090724.62</v>
      </c>
    </row>
    <row r="171" spans="1:12" ht="14.1" hidden="1" customHeight="1">
      <c r="A171" s="197">
        <v>41133</v>
      </c>
      <c r="B171" s="198">
        <v>2012</v>
      </c>
      <c r="C171" s="199">
        <v>1155218.8600000001</v>
      </c>
      <c r="D171" s="200">
        <v>2101169.2200000002</v>
      </c>
      <c r="E171" s="200">
        <v>1110616.77</v>
      </c>
      <c r="F171" s="200">
        <v>12528972.039999999</v>
      </c>
      <c r="G171" s="200">
        <v>9.9999990779906511E-3</v>
      </c>
      <c r="H171" s="201">
        <v>16895976.899999999</v>
      </c>
      <c r="I171" s="200">
        <v>13828511.699999999</v>
      </c>
      <c r="J171" s="202">
        <v>3067465.16</v>
      </c>
    </row>
    <row r="172" spans="1:12" ht="14.1" hidden="1" customHeight="1">
      <c r="A172" s="197">
        <v>41165</v>
      </c>
      <c r="B172" s="198">
        <v>2012</v>
      </c>
      <c r="C172" s="217">
        <v>1165656.3999999999</v>
      </c>
      <c r="D172" s="218">
        <v>2097568.4500000002</v>
      </c>
      <c r="E172" s="218">
        <v>1096896.7</v>
      </c>
      <c r="F172" s="218">
        <v>12449681.6</v>
      </c>
      <c r="G172" s="218">
        <v>0</v>
      </c>
      <c r="H172" s="219">
        <v>16809803.149999999</v>
      </c>
      <c r="I172" s="218">
        <v>13748450.699999999</v>
      </c>
      <c r="J172" s="220">
        <v>3061352.45</v>
      </c>
    </row>
    <row r="173" spans="1:12" ht="14.1" hidden="1" customHeight="1">
      <c r="A173" s="197">
        <v>41197</v>
      </c>
      <c r="B173" s="198">
        <v>2012</v>
      </c>
      <c r="C173" s="199">
        <v>1166261.77</v>
      </c>
      <c r="D173" s="200">
        <v>2081315.04</v>
      </c>
      <c r="E173" s="200">
        <v>1086071.31</v>
      </c>
      <c r="F173" s="200">
        <v>12403078.5</v>
      </c>
      <c r="G173" s="200">
        <v>1.0000000707805157E-2</v>
      </c>
      <c r="H173" s="201">
        <v>16736726.630000001</v>
      </c>
      <c r="I173" s="200">
        <v>13682222.380000001</v>
      </c>
      <c r="J173" s="202">
        <v>3054504.21</v>
      </c>
    </row>
    <row r="174" spans="1:12" ht="14.1" hidden="1" customHeight="1">
      <c r="A174" s="197">
        <v>41229</v>
      </c>
      <c r="B174" s="198">
        <v>2012</v>
      </c>
      <c r="C174" s="199">
        <v>1154766.0900000001</v>
      </c>
      <c r="D174" s="200">
        <v>2071715.19</v>
      </c>
      <c r="E174" s="200">
        <v>1070484.8</v>
      </c>
      <c r="F174" s="200">
        <v>12234082.039999999</v>
      </c>
      <c r="G174" s="200">
        <v>2.0000001648440957E-2</v>
      </c>
      <c r="H174" s="201">
        <v>16531048.140000001</v>
      </c>
      <c r="I174" s="200">
        <v>13486968.640000001</v>
      </c>
      <c r="J174" s="202">
        <v>3044079.46</v>
      </c>
    </row>
    <row r="175" spans="1:12" ht="14.1" hidden="1" customHeight="1">
      <c r="A175" s="197">
        <v>41261</v>
      </c>
      <c r="B175" s="198">
        <v>2012</v>
      </c>
      <c r="C175" s="199">
        <v>1168245.76</v>
      </c>
      <c r="D175" s="200">
        <v>2056783.52</v>
      </c>
      <c r="E175" s="200">
        <v>1043655.76</v>
      </c>
      <c r="F175" s="200">
        <v>12173996.17</v>
      </c>
      <c r="G175" s="200">
        <v>2.0000000717118382E-2</v>
      </c>
      <c r="H175" s="201">
        <v>16442681.23</v>
      </c>
      <c r="I175" s="200">
        <v>13403112.16</v>
      </c>
      <c r="J175" s="202">
        <v>3039569.04</v>
      </c>
    </row>
    <row r="176" spans="1:12" ht="14.1" hidden="1" customHeight="1">
      <c r="A176" s="208">
        <v>2013</v>
      </c>
      <c r="B176" s="221">
        <v>2013</v>
      </c>
      <c r="C176" s="222"/>
      <c r="D176" s="223"/>
      <c r="E176" s="223"/>
      <c r="F176" s="223"/>
      <c r="G176" s="223"/>
      <c r="H176" s="224"/>
      <c r="I176" s="223"/>
      <c r="J176" s="225"/>
    </row>
    <row r="177" spans="1:11" ht="14.1" hidden="1" customHeight="1">
      <c r="A177" s="197">
        <v>41275</v>
      </c>
      <c r="B177" s="198">
        <v>2013</v>
      </c>
      <c r="C177" s="204">
        <v>1138720.68</v>
      </c>
      <c r="D177" s="205">
        <v>2028194.54</v>
      </c>
      <c r="E177" s="205">
        <v>1010287.18</v>
      </c>
      <c r="F177" s="205">
        <v>12002235.630000001</v>
      </c>
      <c r="G177" s="205">
        <v>9.9999981466680765E-3</v>
      </c>
      <c r="H177" s="206">
        <v>16179438.039999999</v>
      </c>
      <c r="I177" s="205">
        <v>13156082.789999999</v>
      </c>
      <c r="J177" s="207">
        <v>3023355.22</v>
      </c>
    </row>
    <row r="178" spans="1:11" ht="14.1" hidden="1" customHeight="1">
      <c r="A178" s="197">
        <v>41307</v>
      </c>
      <c r="B178" s="198">
        <v>2013</v>
      </c>
      <c r="C178" s="199">
        <v>1124558.25</v>
      </c>
      <c r="D178" s="200">
        <v>2027405</v>
      </c>
      <c r="E178" s="200">
        <v>1008861.15</v>
      </c>
      <c r="F178" s="200">
        <v>11989922.199999999</v>
      </c>
      <c r="G178" s="200">
        <v>0</v>
      </c>
      <c r="H178" s="201">
        <v>16150746.6</v>
      </c>
      <c r="I178" s="200">
        <v>13139259.550000001</v>
      </c>
      <c r="J178" s="202">
        <v>3011487.05</v>
      </c>
    </row>
    <row r="179" spans="1:11" ht="14.1" customHeight="1">
      <c r="A179" s="197">
        <v>41339</v>
      </c>
      <c r="B179" s="198">
        <v>2013</v>
      </c>
      <c r="C179" s="199">
        <v>1120175.57</v>
      </c>
      <c r="D179" s="200">
        <v>2020227.57</v>
      </c>
      <c r="E179" s="200">
        <v>1000220.21</v>
      </c>
      <c r="F179" s="200">
        <v>12040651.460000001</v>
      </c>
      <c r="G179" s="200">
        <v>0</v>
      </c>
      <c r="H179" s="201">
        <v>16181274.83</v>
      </c>
      <c r="I179" s="200">
        <v>13162560.09</v>
      </c>
      <c r="J179" s="202">
        <v>3018714.73</v>
      </c>
    </row>
    <row r="180" spans="1:11" ht="14.1" hidden="1" customHeight="1">
      <c r="A180" s="197">
        <v>41371</v>
      </c>
      <c r="B180" s="198">
        <v>2013</v>
      </c>
      <c r="C180" s="199">
        <v>1120007.45</v>
      </c>
      <c r="D180" s="200">
        <v>2012435.77</v>
      </c>
      <c r="E180" s="200">
        <v>998384.27</v>
      </c>
      <c r="F180" s="200">
        <v>12101524.800000001</v>
      </c>
      <c r="G180" s="200">
        <v>0</v>
      </c>
      <c r="H180" s="201">
        <v>16232352.300000001</v>
      </c>
      <c r="I180" s="200">
        <v>13201709.119999999</v>
      </c>
      <c r="J180" s="202">
        <v>3030643.18</v>
      </c>
    </row>
    <row r="181" spans="1:11" ht="14.1" hidden="1" customHeight="1">
      <c r="A181" s="197">
        <v>41403</v>
      </c>
      <c r="B181" s="198">
        <v>2013</v>
      </c>
      <c r="C181" s="204">
        <v>1135797.8600000001</v>
      </c>
      <c r="D181" s="205">
        <v>2016487.45</v>
      </c>
      <c r="E181" s="205">
        <v>1004096.63</v>
      </c>
      <c r="F181" s="205">
        <v>12210630.619999999</v>
      </c>
      <c r="G181" s="205">
        <v>0</v>
      </c>
      <c r="H181" s="206">
        <v>16367012.58</v>
      </c>
      <c r="I181" s="205">
        <v>13323992.4</v>
      </c>
      <c r="J181" s="207">
        <v>3043020.18</v>
      </c>
    </row>
    <row r="182" spans="1:11" ht="14.1" hidden="1" customHeight="1">
      <c r="A182" s="197">
        <v>41435</v>
      </c>
      <c r="B182" s="198">
        <v>2013</v>
      </c>
      <c r="C182" s="199">
        <v>1101284.3500000001</v>
      </c>
      <c r="D182" s="200">
        <v>2025314.7</v>
      </c>
      <c r="E182" s="200">
        <v>1008742.1</v>
      </c>
      <c r="F182" s="200">
        <v>12258524.35</v>
      </c>
      <c r="G182" s="200">
        <v>0</v>
      </c>
      <c r="H182" s="201">
        <v>16393865.5</v>
      </c>
      <c r="I182" s="200">
        <v>13338409.9</v>
      </c>
      <c r="J182" s="202">
        <v>3055455.6</v>
      </c>
    </row>
    <row r="183" spans="1:11" ht="14.1" hidden="1" customHeight="1">
      <c r="A183" s="197">
        <v>41467</v>
      </c>
      <c r="B183" s="198">
        <v>2013</v>
      </c>
      <c r="C183" s="199">
        <v>1075277.52</v>
      </c>
      <c r="D183" s="200">
        <v>2036950.52</v>
      </c>
      <c r="E183" s="200">
        <v>1008009.6</v>
      </c>
      <c r="F183" s="200">
        <v>12306518.119999999</v>
      </c>
      <c r="G183" s="200">
        <v>0</v>
      </c>
      <c r="H183" s="201">
        <v>16426755.775217392</v>
      </c>
      <c r="I183" s="200">
        <v>13366945.939999999</v>
      </c>
      <c r="J183" s="202">
        <v>3059809.82</v>
      </c>
    </row>
    <row r="184" spans="1:11" ht="14.1" hidden="1" customHeight="1">
      <c r="A184" s="197">
        <v>41499</v>
      </c>
      <c r="B184" s="198">
        <v>2013</v>
      </c>
      <c r="C184" s="199">
        <v>1057033.8</v>
      </c>
      <c r="D184" s="200">
        <v>2017820.71</v>
      </c>
      <c r="E184" s="200">
        <v>990460.04</v>
      </c>
      <c r="F184" s="200">
        <v>12262372.609999999</v>
      </c>
      <c r="G184" s="200">
        <v>0</v>
      </c>
      <c r="H184" s="201">
        <v>16327687.18</v>
      </c>
      <c r="I184" s="200">
        <v>13280594.800000001</v>
      </c>
      <c r="J184" s="202">
        <v>3047092.38</v>
      </c>
      <c r="K184" s="136"/>
    </row>
    <row r="185" spans="1:11" ht="14.1" hidden="1" customHeight="1">
      <c r="A185" s="197">
        <v>41531</v>
      </c>
      <c r="B185" s="198">
        <v>2013</v>
      </c>
      <c r="C185" s="199">
        <v>1083662.0900000001</v>
      </c>
      <c r="D185" s="200">
        <v>2022521.71</v>
      </c>
      <c r="E185" s="200">
        <v>986431.71</v>
      </c>
      <c r="F185" s="200">
        <v>12212829.85</v>
      </c>
      <c r="G185" s="200">
        <v>0</v>
      </c>
      <c r="H185" s="201">
        <v>16305445.369999999</v>
      </c>
      <c r="I185" s="200">
        <v>13257019.279999999</v>
      </c>
      <c r="J185" s="202">
        <v>3048426.09</v>
      </c>
      <c r="K185" s="136"/>
    </row>
    <row r="186" spans="1:11" ht="14.1" hidden="1" customHeight="1">
      <c r="A186" s="197">
        <v>41563</v>
      </c>
      <c r="B186" s="198">
        <v>2013</v>
      </c>
      <c r="C186" s="199">
        <v>1117752.56</v>
      </c>
      <c r="D186" s="200">
        <v>2021173.26</v>
      </c>
      <c r="E186" s="200">
        <v>988713.39</v>
      </c>
      <c r="F186" s="200">
        <v>12232733.289999999</v>
      </c>
      <c r="G186" s="200">
        <v>0</v>
      </c>
      <c r="H186" s="201">
        <v>16360372.51</v>
      </c>
      <c r="I186" s="200">
        <v>13308286.25</v>
      </c>
      <c r="J186" s="202">
        <v>3052086.26</v>
      </c>
      <c r="K186" s="136"/>
    </row>
    <row r="187" spans="1:11" ht="14.1" hidden="1" customHeight="1">
      <c r="A187" s="197">
        <v>41595</v>
      </c>
      <c r="B187" s="198">
        <v>2013</v>
      </c>
      <c r="C187" s="199">
        <v>1091272.1499999999</v>
      </c>
      <c r="D187" s="200">
        <v>2019345.4</v>
      </c>
      <c r="E187" s="200">
        <v>989332.05</v>
      </c>
      <c r="F187" s="200">
        <v>12193593.6</v>
      </c>
      <c r="G187" s="200">
        <v>0</v>
      </c>
      <c r="H187" s="201">
        <v>16293543.199999999</v>
      </c>
      <c r="I187" s="200">
        <v>13237475.6</v>
      </c>
      <c r="J187" s="202">
        <v>3056067.6</v>
      </c>
    </row>
    <row r="188" spans="1:11" ht="14.1" hidden="1" customHeight="1">
      <c r="A188" s="197">
        <v>41627</v>
      </c>
      <c r="B188" s="198">
        <v>2013</v>
      </c>
      <c r="C188" s="199">
        <v>1140501.5</v>
      </c>
      <c r="D188" s="200">
        <v>2011387.38</v>
      </c>
      <c r="E188" s="200">
        <v>968338.72</v>
      </c>
      <c r="F188" s="200">
        <v>12237412.439999999</v>
      </c>
      <c r="G188" s="200">
        <v>0</v>
      </c>
      <c r="H188" s="201">
        <v>16357640.050000001</v>
      </c>
      <c r="I188" s="200">
        <v>13293852.880000001</v>
      </c>
      <c r="J188" s="202">
        <v>3063787.16</v>
      </c>
    </row>
    <row r="189" spans="1:11" ht="14.1" hidden="1" customHeight="1">
      <c r="A189" s="208">
        <v>2014</v>
      </c>
      <c r="B189" s="198">
        <v>2014</v>
      </c>
      <c r="C189" s="226"/>
      <c r="D189" s="227"/>
      <c r="E189" s="227"/>
      <c r="F189" s="227"/>
      <c r="G189" s="227"/>
      <c r="H189" s="228"/>
      <c r="I189" s="227"/>
      <c r="J189" s="229"/>
    </row>
    <row r="190" spans="1:11" ht="14.1" hidden="1" customHeight="1">
      <c r="A190" s="197">
        <v>41640</v>
      </c>
      <c r="B190" s="198">
        <v>2014</v>
      </c>
      <c r="C190" s="204">
        <v>1142037.23</v>
      </c>
      <c r="D190" s="205">
        <v>1992501.85</v>
      </c>
      <c r="E190" s="205">
        <v>942375.8</v>
      </c>
      <c r="F190" s="205">
        <v>12096694.609999999</v>
      </c>
      <c r="G190" s="205">
        <v>0</v>
      </c>
      <c r="H190" s="206">
        <v>16173609.52</v>
      </c>
      <c r="I190" s="205">
        <v>13121556.52</v>
      </c>
      <c r="J190" s="207">
        <v>3052053</v>
      </c>
    </row>
    <row r="191" spans="1:11" ht="14.1" hidden="1" customHeight="1">
      <c r="A191" s="197">
        <v>41671</v>
      </c>
      <c r="B191" s="198">
        <v>2014</v>
      </c>
      <c r="C191" s="199">
        <v>1131630.5</v>
      </c>
      <c r="D191" s="200">
        <v>2001330.7</v>
      </c>
      <c r="E191" s="200">
        <v>952500.05</v>
      </c>
      <c r="F191" s="200">
        <v>12126842.550000001</v>
      </c>
      <c r="G191" s="200">
        <v>0</v>
      </c>
      <c r="H191" s="201">
        <v>16212303.800000001</v>
      </c>
      <c r="I191" s="200">
        <v>13156920.25</v>
      </c>
      <c r="J191" s="202">
        <v>3055383.55</v>
      </c>
    </row>
    <row r="192" spans="1:11" ht="14.1" customHeight="1">
      <c r="A192" s="197">
        <v>41699</v>
      </c>
      <c r="B192" s="198">
        <v>2014</v>
      </c>
      <c r="C192" s="199">
        <v>1115790.33</v>
      </c>
      <c r="D192" s="200">
        <v>2004967.9</v>
      </c>
      <c r="E192" s="200">
        <v>964494.04</v>
      </c>
      <c r="F192" s="200">
        <v>12211035.939999999</v>
      </c>
      <c r="G192" s="200">
        <v>0</v>
      </c>
      <c r="H192" s="201">
        <v>16296288.220000001</v>
      </c>
      <c r="I192" s="200">
        <v>13224285.51</v>
      </c>
      <c r="J192" s="202">
        <v>3072002.71</v>
      </c>
    </row>
    <row r="193" spans="1:11" ht="14.1" hidden="1" customHeight="1">
      <c r="A193" s="197">
        <v>41730</v>
      </c>
      <c r="B193" s="198">
        <v>2014</v>
      </c>
      <c r="C193" s="199">
        <v>1111290.05</v>
      </c>
      <c r="D193" s="200">
        <v>2006277.5</v>
      </c>
      <c r="E193" s="200">
        <v>968508.85</v>
      </c>
      <c r="F193" s="200">
        <v>12343976.550000001</v>
      </c>
      <c r="G193" s="200">
        <v>0</v>
      </c>
      <c r="H193" s="277">
        <v>16430052.949999999</v>
      </c>
      <c r="I193" s="200">
        <v>13336414.949999999</v>
      </c>
      <c r="J193" s="202">
        <v>3093638</v>
      </c>
    </row>
    <row r="194" spans="1:11" ht="14.1" hidden="1" customHeight="1">
      <c r="A194" s="197">
        <v>41760</v>
      </c>
      <c r="B194" s="297">
        <v>2014</v>
      </c>
      <c r="C194" s="204">
        <v>1137436.28</v>
      </c>
      <c r="D194" s="205">
        <v>2017680.61</v>
      </c>
      <c r="E194" s="205">
        <v>981157.76</v>
      </c>
      <c r="F194" s="205">
        <v>12492098.560000001</v>
      </c>
      <c r="G194" s="205">
        <v>0</v>
      </c>
      <c r="H194" s="206">
        <v>16628373.220000001</v>
      </c>
      <c r="I194" s="205">
        <v>13515661.890000001</v>
      </c>
      <c r="J194" s="207">
        <v>3112711.33</v>
      </c>
    </row>
    <row r="195" spans="1:11" ht="14.1" hidden="1" customHeight="1">
      <c r="A195" s="197">
        <v>41791</v>
      </c>
      <c r="B195" s="198">
        <v>2014</v>
      </c>
      <c r="C195" s="199">
        <v>1107781.52</v>
      </c>
      <c r="D195" s="200">
        <v>2031961.23</v>
      </c>
      <c r="E195" s="200">
        <v>993072.28</v>
      </c>
      <c r="F195" s="200">
        <v>12552180.039999999</v>
      </c>
      <c r="G195" s="200">
        <v>0</v>
      </c>
      <c r="H195" s="277">
        <v>16684995.08</v>
      </c>
      <c r="I195" s="200">
        <v>13556952.27</v>
      </c>
      <c r="J195" s="202">
        <v>3128042.8</v>
      </c>
    </row>
    <row r="196" spans="1:11" ht="14.1" hidden="1" customHeight="1">
      <c r="A196" s="197">
        <v>41821</v>
      </c>
      <c r="B196" s="198">
        <v>2014</v>
      </c>
      <c r="C196" s="199">
        <v>1077891.9099999999</v>
      </c>
      <c r="D196" s="200">
        <v>2048542.04</v>
      </c>
      <c r="E196" s="200">
        <v>997056.82</v>
      </c>
      <c r="F196" s="200">
        <v>12623611.859999999</v>
      </c>
      <c r="G196" s="200">
        <v>0</v>
      </c>
      <c r="H196" s="277">
        <v>16747102.643478261</v>
      </c>
      <c r="I196" s="200">
        <v>13615264.77</v>
      </c>
      <c r="J196" s="202">
        <v>3131837.86</v>
      </c>
    </row>
    <row r="197" spans="1:11" ht="14.1" hidden="1" customHeight="1">
      <c r="A197" s="197">
        <v>41852</v>
      </c>
      <c r="B197" s="198">
        <v>2014</v>
      </c>
      <c r="C197" s="199">
        <v>1063734.2</v>
      </c>
      <c r="D197" s="200">
        <v>2028995.15</v>
      </c>
      <c r="E197" s="200">
        <v>986772.5</v>
      </c>
      <c r="F197" s="200">
        <v>12570018.65</v>
      </c>
      <c r="G197" s="200">
        <v>0</v>
      </c>
      <c r="H197" s="277">
        <v>16649520.5</v>
      </c>
      <c r="I197" s="200">
        <v>13527140.699999999</v>
      </c>
      <c r="J197" s="202">
        <v>3122379.8</v>
      </c>
      <c r="K197" s="136"/>
    </row>
    <row r="198" spans="1:11" ht="14.1" hidden="1" customHeight="1">
      <c r="A198" s="197">
        <v>41883</v>
      </c>
      <c r="B198" s="198">
        <v>2014</v>
      </c>
      <c r="C198" s="199">
        <v>1103036.8999999999</v>
      </c>
      <c r="D198" s="200">
        <v>2036258.59</v>
      </c>
      <c r="E198" s="200">
        <v>984917.5</v>
      </c>
      <c r="F198" s="200">
        <v>12537489.949999999</v>
      </c>
      <c r="G198" s="200">
        <v>0</v>
      </c>
      <c r="H198" s="277">
        <v>16661702.949999999</v>
      </c>
      <c r="I198" s="200">
        <v>13535047.949999999</v>
      </c>
      <c r="J198" s="202">
        <v>3126655</v>
      </c>
      <c r="K198" s="136"/>
    </row>
    <row r="199" spans="1:11" ht="14.1" hidden="1" customHeight="1">
      <c r="A199" s="197">
        <v>41913</v>
      </c>
      <c r="B199" s="198">
        <v>2014</v>
      </c>
      <c r="C199" s="199">
        <v>1103673.6499999999</v>
      </c>
      <c r="D199" s="200">
        <v>2033899.91</v>
      </c>
      <c r="E199" s="200">
        <v>994077.34</v>
      </c>
      <c r="F199" s="200">
        <v>12558868.82</v>
      </c>
      <c r="G199" s="200">
        <v>0</v>
      </c>
      <c r="H199" s="277">
        <v>16690519.73</v>
      </c>
      <c r="I199" s="200">
        <v>13558272.51</v>
      </c>
      <c r="J199" s="202">
        <v>3132247.21</v>
      </c>
      <c r="K199" s="136"/>
    </row>
    <row r="200" spans="1:11" ht="14.1" hidden="1" customHeight="1">
      <c r="A200" s="197">
        <v>41944</v>
      </c>
      <c r="B200" s="198">
        <v>2014</v>
      </c>
      <c r="C200" s="199">
        <v>1111500.3</v>
      </c>
      <c r="D200" s="200">
        <v>2038357.05</v>
      </c>
      <c r="E200" s="200">
        <v>1005558</v>
      </c>
      <c r="F200" s="200">
        <v>12540336.35</v>
      </c>
      <c r="G200" s="200">
        <v>0</v>
      </c>
      <c r="H200" s="277">
        <v>16695751.699999999</v>
      </c>
      <c r="I200" s="200">
        <v>13562719.4</v>
      </c>
      <c r="J200" s="202">
        <v>3133032.3</v>
      </c>
    </row>
    <row r="201" spans="1:11" ht="14.1" hidden="1" customHeight="1">
      <c r="A201" s="197">
        <v>41974</v>
      </c>
      <c r="B201" s="198">
        <v>2014</v>
      </c>
      <c r="C201" s="231">
        <v>1143974.31</v>
      </c>
      <c r="D201" s="232">
        <v>2032978.94</v>
      </c>
      <c r="E201" s="232">
        <v>993060.26</v>
      </c>
      <c r="F201" s="232">
        <v>12605200.939999999</v>
      </c>
      <c r="G201" s="232">
        <v>0</v>
      </c>
      <c r="H201" s="201">
        <v>16775214.470000001</v>
      </c>
      <c r="I201" s="232">
        <v>13636437.619999999</v>
      </c>
      <c r="J201" s="233">
        <v>3138776.84</v>
      </c>
    </row>
    <row r="202" spans="1:11" ht="14.1" hidden="1" customHeight="1">
      <c r="A202" s="208">
        <v>2015</v>
      </c>
      <c r="B202" s="198">
        <v>2015</v>
      </c>
      <c r="C202" s="226"/>
      <c r="D202" s="227"/>
      <c r="E202" s="227"/>
      <c r="F202" s="227"/>
      <c r="G202" s="227"/>
      <c r="H202" s="228"/>
      <c r="I202" s="227"/>
      <c r="J202" s="229"/>
    </row>
    <row r="203" spans="1:11" ht="14.1" hidden="1" customHeight="1">
      <c r="A203" s="197">
        <v>42005</v>
      </c>
      <c r="B203" s="297">
        <v>2015</v>
      </c>
      <c r="C203" s="204">
        <v>1102292.1499999999</v>
      </c>
      <c r="D203" s="205">
        <v>2015573.15</v>
      </c>
      <c r="E203" s="205">
        <v>974358.95</v>
      </c>
      <c r="F203" s="205">
        <v>12483088</v>
      </c>
      <c r="G203" s="205">
        <v>0</v>
      </c>
      <c r="H203" s="206">
        <v>16575312.25</v>
      </c>
      <c r="I203" s="205">
        <v>13448236.199999999</v>
      </c>
      <c r="J203" s="207">
        <v>3127076.05</v>
      </c>
      <c r="K203" s="137"/>
    </row>
    <row r="204" spans="1:11" ht="14.1" hidden="1" customHeight="1">
      <c r="A204" s="197">
        <v>42037</v>
      </c>
      <c r="B204" s="297">
        <v>2014.5384615384601</v>
      </c>
      <c r="C204" s="199">
        <v>1095204.8</v>
      </c>
      <c r="D204" s="200">
        <v>2031238.6</v>
      </c>
      <c r="E204" s="200">
        <v>1000847.8</v>
      </c>
      <c r="F204" s="200">
        <v>12544930.4</v>
      </c>
      <c r="G204" s="200">
        <v>0</v>
      </c>
      <c r="H204" s="277">
        <v>16672221.6</v>
      </c>
      <c r="I204" s="200">
        <v>13545156.449999999</v>
      </c>
      <c r="J204" s="202">
        <v>3127065.15</v>
      </c>
    </row>
    <row r="205" spans="1:11" ht="14.1" customHeight="1">
      <c r="A205" s="197">
        <v>42069</v>
      </c>
      <c r="B205" s="297">
        <v>2014.59120879121</v>
      </c>
      <c r="C205" s="199">
        <v>1105841.6299999999</v>
      </c>
      <c r="D205" s="200">
        <v>2040122</v>
      </c>
      <c r="E205" s="200">
        <v>1016802.86</v>
      </c>
      <c r="F205" s="200">
        <v>12670034.039999999</v>
      </c>
      <c r="G205" s="200">
        <v>0</v>
      </c>
      <c r="H205" s="277">
        <v>16832800.539999999</v>
      </c>
      <c r="I205" s="200">
        <v>13689239.810000001</v>
      </c>
      <c r="J205" s="202">
        <v>3143560.72</v>
      </c>
      <c r="K205" s="137"/>
    </row>
    <row r="206" spans="1:11" ht="14.1" hidden="1" customHeight="1">
      <c r="A206" s="197">
        <v>42101</v>
      </c>
      <c r="B206" s="297">
        <v>2014.6439560439601</v>
      </c>
      <c r="C206" s="199">
        <v>1124677</v>
      </c>
      <c r="D206" s="200">
        <v>2046839.8</v>
      </c>
      <c r="E206" s="200">
        <v>1023009.75</v>
      </c>
      <c r="F206" s="200">
        <v>12813769.35</v>
      </c>
      <c r="G206" s="200">
        <v>0</v>
      </c>
      <c r="H206" s="277">
        <v>17008295.899999999</v>
      </c>
      <c r="I206" s="200">
        <v>13844541.6</v>
      </c>
      <c r="J206" s="202">
        <v>3163754.3</v>
      </c>
      <c r="K206" s="137"/>
    </row>
    <row r="207" spans="1:11" ht="14.1" hidden="1" customHeight="1">
      <c r="A207" s="197">
        <v>42133</v>
      </c>
      <c r="B207" s="297">
        <v>2014.6967032967</v>
      </c>
      <c r="C207" s="204">
        <v>1153787.05</v>
      </c>
      <c r="D207" s="205">
        <v>2063222.65</v>
      </c>
      <c r="E207" s="205">
        <v>1040063.4</v>
      </c>
      <c r="F207" s="205">
        <v>12964237.300000001</v>
      </c>
      <c r="G207" s="205">
        <v>0</v>
      </c>
      <c r="H207" s="206">
        <v>17221310.399999999</v>
      </c>
      <c r="I207" s="205">
        <v>14040957.1</v>
      </c>
      <c r="J207" s="207">
        <v>3180353.3</v>
      </c>
    </row>
    <row r="208" spans="1:11" ht="14.1" hidden="1" customHeight="1">
      <c r="A208" s="197">
        <v>42165</v>
      </c>
      <c r="B208" s="297">
        <v>2014.7494505494501</v>
      </c>
      <c r="C208" s="199">
        <v>1127030.68</v>
      </c>
      <c r="D208" s="200">
        <v>2079575.68</v>
      </c>
      <c r="E208" s="200">
        <v>1045689.9</v>
      </c>
      <c r="F208" s="200">
        <v>13004099.18</v>
      </c>
      <c r="G208" s="200">
        <v>0</v>
      </c>
      <c r="H208" s="277">
        <v>17256395.449999999</v>
      </c>
      <c r="I208" s="200">
        <v>14063269.27</v>
      </c>
      <c r="J208" s="202">
        <v>3193126.18</v>
      </c>
    </row>
    <row r="209" spans="1:11" ht="14.1" hidden="1" customHeight="1">
      <c r="A209" s="197">
        <v>42197</v>
      </c>
      <c r="B209" s="297">
        <v>2014.8021978022</v>
      </c>
      <c r="C209" s="199">
        <v>1090372.69</v>
      </c>
      <c r="D209" s="200">
        <v>2097602.65</v>
      </c>
      <c r="E209" s="200">
        <v>1045499.56</v>
      </c>
      <c r="F209" s="200">
        <v>13081712.65</v>
      </c>
      <c r="G209" s="200">
        <v>0</v>
      </c>
      <c r="H209" s="277">
        <v>17315187.565217391</v>
      </c>
      <c r="I209" s="200">
        <v>14124897.73</v>
      </c>
      <c r="J209" s="202">
        <v>3190289.82</v>
      </c>
    </row>
    <row r="210" spans="1:11" ht="14.1" hidden="1" customHeight="1">
      <c r="A210" s="197">
        <v>42229</v>
      </c>
      <c r="B210" s="297">
        <v>2014.8549450549399</v>
      </c>
      <c r="C210" s="199">
        <v>1075379.52</v>
      </c>
      <c r="D210" s="200">
        <v>2076880.28</v>
      </c>
      <c r="E210" s="200">
        <v>1030791.42</v>
      </c>
      <c r="F210" s="200">
        <v>12997847.66</v>
      </c>
      <c r="G210" s="200">
        <v>0</v>
      </c>
      <c r="H210" s="277">
        <v>17180898.899999999</v>
      </c>
      <c r="I210" s="200">
        <v>14004076.710000001</v>
      </c>
      <c r="J210" s="202">
        <v>3176822.19</v>
      </c>
      <c r="K210" s="137"/>
    </row>
    <row r="211" spans="1:11" ht="14.1" hidden="1" customHeight="1">
      <c r="A211" s="197">
        <v>42261</v>
      </c>
      <c r="B211" s="297">
        <v>2014.90769230769</v>
      </c>
      <c r="C211" s="199">
        <v>1112678.31</v>
      </c>
      <c r="D211" s="200">
        <v>2085058.95</v>
      </c>
      <c r="E211" s="200">
        <v>1029209.36</v>
      </c>
      <c r="F211" s="200">
        <v>12962868.27</v>
      </c>
      <c r="G211" s="200">
        <v>0</v>
      </c>
      <c r="H211" s="277">
        <v>17189814.899999999</v>
      </c>
      <c r="I211" s="200">
        <v>14012091.9</v>
      </c>
      <c r="J211" s="202">
        <v>3177723</v>
      </c>
      <c r="K211" s="137"/>
    </row>
    <row r="212" spans="1:11" ht="14.1" hidden="1" customHeight="1">
      <c r="A212" s="197">
        <v>42293</v>
      </c>
      <c r="B212" s="297">
        <v>2014.9604395604399</v>
      </c>
      <c r="C212" s="199">
        <v>1110994.6599999999</v>
      </c>
      <c r="D212" s="200">
        <v>2086173.23</v>
      </c>
      <c r="E212" s="200">
        <v>1036945.61</v>
      </c>
      <c r="F212" s="200">
        <v>12987352.99</v>
      </c>
      <c r="G212" s="200">
        <v>0</v>
      </c>
      <c r="H212" s="277">
        <v>17221466.510000002</v>
      </c>
      <c r="I212" s="200">
        <v>14043385.800000001</v>
      </c>
      <c r="J212" s="202">
        <v>3178080.71</v>
      </c>
      <c r="K212" s="136"/>
    </row>
    <row r="213" spans="1:11" ht="14.1" hidden="1" customHeight="1">
      <c r="A213" s="197">
        <v>42325</v>
      </c>
      <c r="B213" s="297">
        <v>2015.01318681319</v>
      </c>
      <c r="C213" s="199">
        <v>1126276.52</v>
      </c>
      <c r="D213" s="200">
        <v>2094255.04</v>
      </c>
      <c r="E213" s="200">
        <v>1047386.47</v>
      </c>
      <c r="F213" s="200">
        <v>12955168.42</v>
      </c>
      <c r="G213" s="200">
        <v>0</v>
      </c>
      <c r="H213" s="277">
        <v>17223086.469999999</v>
      </c>
      <c r="I213" s="200">
        <v>14044218.609999999</v>
      </c>
      <c r="J213" s="202">
        <v>3178867.85</v>
      </c>
      <c r="K213" s="137"/>
    </row>
    <row r="214" spans="1:11" ht="11.85" hidden="1" customHeight="1">
      <c r="A214" s="197">
        <v>42357</v>
      </c>
      <c r="B214" s="297">
        <v>2015.0659340659299</v>
      </c>
      <c r="C214" s="275">
        <v>1161832.8400000001</v>
      </c>
      <c r="D214" s="276">
        <v>2090521.47</v>
      </c>
      <c r="E214" s="276">
        <v>1030027.36</v>
      </c>
      <c r="F214" s="276">
        <v>13026018.310000001</v>
      </c>
      <c r="G214" s="276">
        <v>0</v>
      </c>
      <c r="H214" s="277">
        <v>17308400</v>
      </c>
      <c r="I214" s="276">
        <v>14127687.369999999</v>
      </c>
      <c r="J214" s="278">
        <v>3180712.63</v>
      </c>
      <c r="K214" s="137"/>
    </row>
    <row r="215" spans="1:11" ht="13.7" hidden="1" customHeight="1">
      <c r="A215" s="208">
        <v>2016</v>
      </c>
      <c r="B215" s="297">
        <v>2015.11868131868</v>
      </c>
      <c r="C215" s="264"/>
      <c r="D215" s="265"/>
      <c r="E215" s="265"/>
      <c r="F215" s="265"/>
      <c r="G215" s="265"/>
      <c r="H215" s="266"/>
      <c r="I215" s="265"/>
      <c r="J215" s="267"/>
      <c r="K215" s="137"/>
    </row>
    <row r="216" spans="1:11" ht="14.1" hidden="1" customHeight="1">
      <c r="A216" s="197">
        <v>42370</v>
      </c>
      <c r="B216" s="297">
        <v>2016</v>
      </c>
      <c r="C216" s="204">
        <v>1144564.31</v>
      </c>
      <c r="D216" s="205">
        <v>2075165.73</v>
      </c>
      <c r="E216" s="205">
        <v>1006443.52</v>
      </c>
      <c r="F216" s="205">
        <v>12878183.67</v>
      </c>
      <c r="G216" s="205">
        <v>0</v>
      </c>
      <c r="H216" s="206">
        <v>17104357.25</v>
      </c>
      <c r="I216" s="205">
        <v>13941901.09</v>
      </c>
      <c r="J216" s="207">
        <v>3162456.15</v>
      </c>
      <c r="K216" s="137"/>
    </row>
    <row r="217" spans="1:11" ht="14.1" hidden="1" customHeight="1">
      <c r="A217" s="197">
        <v>42401</v>
      </c>
      <c r="B217" s="297">
        <v>2016</v>
      </c>
      <c r="C217" s="199">
        <v>1117906.8500000001</v>
      </c>
      <c r="D217" s="200">
        <v>2090256.09</v>
      </c>
      <c r="E217" s="200">
        <v>1027600.19</v>
      </c>
      <c r="F217" s="200">
        <v>12931948.939999999</v>
      </c>
      <c r="G217" s="200">
        <v>0</v>
      </c>
      <c r="H217" s="277">
        <v>17167712.079999998</v>
      </c>
      <c r="I217" s="200">
        <v>14000238.890000001</v>
      </c>
      <c r="J217" s="202">
        <v>3167473.19</v>
      </c>
      <c r="K217" s="137"/>
    </row>
    <row r="218" spans="1:11" ht="13.7" customHeight="1">
      <c r="A218" s="197">
        <v>42430</v>
      </c>
      <c r="B218" s="297">
        <v>2016</v>
      </c>
      <c r="C218" s="199">
        <v>1115642.76</v>
      </c>
      <c r="D218" s="200">
        <v>2094150.66</v>
      </c>
      <c r="E218" s="200">
        <v>1035161.71</v>
      </c>
      <c r="F218" s="200">
        <v>13060842.9</v>
      </c>
      <c r="G218" s="200">
        <v>0</v>
      </c>
      <c r="H218" s="277">
        <v>17305798.039999999</v>
      </c>
      <c r="I218" s="200">
        <v>14122176.23</v>
      </c>
      <c r="J218" s="202">
        <v>3183621.8</v>
      </c>
      <c r="K218" s="137"/>
    </row>
    <row r="219" spans="1:11" ht="14.1" hidden="1" customHeight="1">
      <c r="A219" s="197">
        <v>42461</v>
      </c>
      <c r="B219" s="297">
        <v>2016</v>
      </c>
      <c r="C219" s="199">
        <v>1127794.1399999999</v>
      </c>
      <c r="D219" s="200">
        <v>2105140.19</v>
      </c>
      <c r="E219" s="200">
        <v>1045171.09</v>
      </c>
      <c r="F219" s="200">
        <v>13185730.23</v>
      </c>
      <c r="G219" s="200">
        <v>0</v>
      </c>
      <c r="H219" s="277">
        <v>17463835.66</v>
      </c>
      <c r="I219" s="200">
        <v>14265423.23</v>
      </c>
      <c r="J219" s="202">
        <v>3198412.42</v>
      </c>
      <c r="K219" s="137"/>
    </row>
    <row r="220" spans="1:11" ht="14.1" hidden="1" customHeight="1">
      <c r="A220" s="197">
        <v>42491</v>
      </c>
      <c r="B220" s="297">
        <v>2016</v>
      </c>
      <c r="C220" s="204">
        <v>1144841.77</v>
      </c>
      <c r="D220" s="205">
        <v>2117310.54</v>
      </c>
      <c r="E220" s="205">
        <v>1057184.04</v>
      </c>
      <c r="F220" s="205">
        <v>13342503.220000001</v>
      </c>
      <c r="G220" s="205">
        <v>0</v>
      </c>
      <c r="H220" s="206">
        <v>17661839.579999998</v>
      </c>
      <c r="I220" s="205">
        <v>14449664.449999999</v>
      </c>
      <c r="J220" s="207">
        <v>3212175.13</v>
      </c>
      <c r="K220" s="137"/>
    </row>
    <row r="221" spans="1:11" ht="14.1" hidden="1" customHeight="1">
      <c r="A221" s="197">
        <v>42522</v>
      </c>
      <c r="B221" s="297">
        <v>2016</v>
      </c>
      <c r="C221" s="199">
        <v>1131877.5</v>
      </c>
      <c r="D221" s="200">
        <v>2135280.9500000002</v>
      </c>
      <c r="E221" s="200">
        <v>1070776.0900000001</v>
      </c>
      <c r="F221" s="200">
        <v>13422336.58</v>
      </c>
      <c r="G221" s="200">
        <v>0</v>
      </c>
      <c r="H221" s="277">
        <v>17760271.129999999</v>
      </c>
      <c r="I221" s="200">
        <v>14536968.810000001</v>
      </c>
      <c r="J221" s="202">
        <v>3223302.31</v>
      </c>
      <c r="K221" s="137"/>
    </row>
    <row r="222" spans="1:11" ht="14.1" hidden="1" customHeight="1">
      <c r="A222" s="197">
        <v>42552</v>
      </c>
      <c r="B222" s="297">
        <v>2016</v>
      </c>
      <c r="C222" s="199">
        <v>1105493.8500000001</v>
      </c>
      <c r="D222" s="200">
        <v>2154323.19</v>
      </c>
      <c r="E222" s="200">
        <v>1071998.8</v>
      </c>
      <c r="F222" s="200">
        <v>13513176.09</v>
      </c>
      <c r="G222" s="200">
        <v>0</v>
      </c>
      <c r="H222" s="277">
        <v>17844991.94952381</v>
      </c>
      <c r="I222" s="200">
        <v>14625699.42</v>
      </c>
      <c r="J222" s="202">
        <v>3219292.52</v>
      </c>
    </row>
    <row r="223" spans="1:11" ht="14.1" hidden="1" customHeight="1">
      <c r="A223" s="197">
        <v>42583</v>
      </c>
      <c r="B223" s="297">
        <v>2016</v>
      </c>
      <c r="C223" s="199">
        <v>1086319</v>
      </c>
      <c r="D223" s="200">
        <v>2133364.31</v>
      </c>
      <c r="E223" s="200">
        <v>1057777.5</v>
      </c>
      <c r="F223" s="200">
        <v>13422534.49</v>
      </c>
      <c r="G223" s="200">
        <v>0</v>
      </c>
      <c r="H223" s="277">
        <v>17699995.309999999</v>
      </c>
      <c r="I223" s="200">
        <v>14493876.310000001</v>
      </c>
      <c r="J223" s="202">
        <v>3206119</v>
      </c>
      <c r="K223" s="137"/>
    </row>
    <row r="224" spans="1:11" ht="14.1" hidden="1" customHeight="1">
      <c r="A224" s="197">
        <v>42614</v>
      </c>
      <c r="B224" s="297">
        <v>2016</v>
      </c>
      <c r="C224" s="199">
        <v>1114186.68</v>
      </c>
      <c r="D224" s="200">
        <v>2143291.77</v>
      </c>
      <c r="E224" s="200">
        <v>1058187.81</v>
      </c>
      <c r="F224" s="200">
        <v>13396354.449999999</v>
      </c>
      <c r="G224" s="200">
        <v>0</v>
      </c>
      <c r="H224" s="277">
        <v>17712020.719999999</v>
      </c>
      <c r="I224" s="200">
        <v>14505765.68</v>
      </c>
      <c r="J224" s="202">
        <v>3206255.04</v>
      </c>
      <c r="K224" s="137"/>
    </row>
    <row r="225" spans="1:11" ht="14.1" hidden="1" customHeight="1">
      <c r="A225" s="197">
        <v>42644</v>
      </c>
      <c r="B225" s="297">
        <v>2016</v>
      </c>
      <c r="C225" s="199">
        <v>1140898.75</v>
      </c>
      <c r="D225" s="200">
        <v>2146984.0499999998</v>
      </c>
      <c r="E225" s="200">
        <v>1071123.1499999999</v>
      </c>
      <c r="F225" s="200">
        <v>13454349.949999999</v>
      </c>
      <c r="G225" s="200">
        <v>0</v>
      </c>
      <c r="H225" s="277">
        <v>17813355.899999999</v>
      </c>
      <c r="I225" s="200">
        <v>14604318.699999999</v>
      </c>
      <c r="J225" s="202">
        <v>3209037.2</v>
      </c>
      <c r="K225" s="137"/>
    </row>
    <row r="226" spans="1:11" ht="14.1" hidden="1" customHeight="1">
      <c r="A226" s="197">
        <v>42675</v>
      </c>
      <c r="B226" s="297">
        <v>2016</v>
      </c>
      <c r="C226" s="199">
        <v>1127301.19</v>
      </c>
      <c r="D226" s="200">
        <v>2154575.9</v>
      </c>
      <c r="E226" s="200">
        <v>1082574.8</v>
      </c>
      <c r="F226" s="200">
        <v>13416071.99</v>
      </c>
      <c r="G226" s="200">
        <v>0</v>
      </c>
      <c r="H226" s="277">
        <v>17780523.890000001</v>
      </c>
      <c r="I226" s="200">
        <v>14571881.470000001</v>
      </c>
      <c r="J226" s="202">
        <v>3208642.42</v>
      </c>
      <c r="K226" s="137"/>
    </row>
    <row r="227" spans="1:11" ht="14.1" hidden="1" customHeight="1">
      <c r="A227" s="197">
        <v>42705</v>
      </c>
      <c r="B227" s="297">
        <v>2016.0047095761399</v>
      </c>
      <c r="C227" s="199">
        <v>1171126.3</v>
      </c>
      <c r="D227" s="200">
        <v>2146162.4500000002</v>
      </c>
      <c r="E227" s="200">
        <v>1062687.2</v>
      </c>
      <c r="F227" s="200">
        <v>13469078.550000001</v>
      </c>
      <c r="G227" s="200">
        <v>0</v>
      </c>
      <c r="H227" s="277">
        <v>17849054.5</v>
      </c>
      <c r="I227" s="200">
        <v>14640112.4</v>
      </c>
      <c r="J227" s="202">
        <v>3208942.1</v>
      </c>
      <c r="K227" s="137"/>
    </row>
    <row r="228" spans="1:11" ht="14.1" hidden="1" customHeight="1">
      <c r="A228" s="208">
        <v>2017</v>
      </c>
      <c r="B228" s="297">
        <v>2016.06643642072</v>
      </c>
      <c r="C228" s="264"/>
      <c r="D228" s="265"/>
      <c r="E228" s="265"/>
      <c r="F228" s="265"/>
      <c r="G228" s="265"/>
      <c r="H228" s="266"/>
      <c r="I228" s="265"/>
      <c r="J228" s="267"/>
      <c r="K228" s="137"/>
    </row>
    <row r="229" spans="1:11" ht="14.1" hidden="1" customHeight="1">
      <c r="A229" s="197">
        <v>42736</v>
      </c>
      <c r="B229" s="297">
        <v>2017</v>
      </c>
      <c r="C229" s="204">
        <v>1168457.23</v>
      </c>
      <c r="D229" s="205">
        <v>2137038.2799999998</v>
      </c>
      <c r="E229" s="205">
        <v>1053521.76</v>
      </c>
      <c r="F229" s="205">
        <v>13315157.23</v>
      </c>
      <c r="G229" s="205">
        <v>0</v>
      </c>
      <c r="H229" s="206">
        <v>17674174.52</v>
      </c>
      <c r="I229" s="205">
        <v>14482243.140000001</v>
      </c>
      <c r="J229" s="207">
        <v>3191931.38</v>
      </c>
      <c r="K229" s="844"/>
    </row>
    <row r="230" spans="1:11" ht="14.1" hidden="1" customHeight="1">
      <c r="A230" s="197">
        <v>42768</v>
      </c>
      <c r="B230" s="297">
        <v>2017</v>
      </c>
      <c r="C230" s="199">
        <v>1142402.6499999999</v>
      </c>
      <c r="D230" s="200">
        <v>2151155.7999999998</v>
      </c>
      <c r="E230" s="200">
        <v>1078909.8</v>
      </c>
      <c r="F230" s="200">
        <v>13375786.6</v>
      </c>
      <c r="G230" s="200">
        <v>0</v>
      </c>
      <c r="H230" s="277">
        <v>17748254.850000001</v>
      </c>
      <c r="I230" s="200">
        <v>14552323.199999999</v>
      </c>
      <c r="J230" s="202">
        <v>3195931.65</v>
      </c>
      <c r="K230" s="137"/>
    </row>
    <row r="231" spans="1:11" ht="14.1" customHeight="1">
      <c r="A231" s="197">
        <v>42800</v>
      </c>
      <c r="B231" s="297">
        <v>2017</v>
      </c>
      <c r="C231" s="199">
        <v>1139254.3400000001</v>
      </c>
      <c r="D231" s="200">
        <v>2161358.9500000002</v>
      </c>
      <c r="E231" s="200">
        <v>1099429.08</v>
      </c>
      <c r="F231" s="200">
        <v>13509964.25</v>
      </c>
      <c r="G231" s="200">
        <v>0</v>
      </c>
      <c r="H231" s="277">
        <v>17910006.640000001</v>
      </c>
      <c r="I231" s="200">
        <v>14698870.9</v>
      </c>
      <c r="J231" s="202">
        <v>3211135.73</v>
      </c>
      <c r="K231" s="137"/>
    </row>
    <row r="232" spans="1:11" ht="14.1" hidden="1" customHeight="1">
      <c r="A232" s="197">
        <v>42832</v>
      </c>
      <c r="B232" s="297">
        <v>2017</v>
      </c>
      <c r="C232" s="199">
        <v>1154665.3799999999</v>
      </c>
      <c r="D232" s="200">
        <v>2168601.7200000002</v>
      </c>
      <c r="E232" s="200">
        <v>1106642.83</v>
      </c>
      <c r="F232" s="200">
        <v>13692312.380000001</v>
      </c>
      <c r="G232" s="200">
        <v>0</v>
      </c>
      <c r="H232" s="277">
        <v>18122222.329999998</v>
      </c>
      <c r="I232" s="200">
        <v>14893940.210000001</v>
      </c>
      <c r="J232" s="202">
        <v>3228282.11</v>
      </c>
      <c r="K232" s="137"/>
    </row>
    <row r="233" spans="1:11" ht="14.1" hidden="1" customHeight="1">
      <c r="A233" s="197">
        <v>42864</v>
      </c>
      <c r="B233" s="297">
        <v>2017</v>
      </c>
      <c r="C233" s="204">
        <v>1186444.8999999999</v>
      </c>
      <c r="D233" s="205">
        <v>2184600.27</v>
      </c>
      <c r="E233" s="205">
        <v>1123412.8999999999</v>
      </c>
      <c r="F233" s="205">
        <v>13850956.130000001</v>
      </c>
      <c r="G233" s="205">
        <v>0</v>
      </c>
      <c r="H233" s="206">
        <v>18345414.219999999</v>
      </c>
      <c r="I233" s="205">
        <v>15102143.26</v>
      </c>
      <c r="J233" s="207">
        <v>3243270.95</v>
      </c>
      <c r="K233" s="137"/>
    </row>
    <row r="234" spans="1:11" ht="14.1" hidden="1" customHeight="1">
      <c r="A234" s="197">
        <v>42896</v>
      </c>
      <c r="B234" s="297">
        <v>2017</v>
      </c>
      <c r="C234" s="199">
        <v>1158375.0900000001</v>
      </c>
      <c r="D234" s="200">
        <v>2202120.5</v>
      </c>
      <c r="E234" s="200">
        <v>1135137.72</v>
      </c>
      <c r="F234" s="200">
        <v>13937473.220000001</v>
      </c>
      <c r="G234" s="200">
        <v>0</v>
      </c>
      <c r="H234" s="277">
        <v>18433106.539999999</v>
      </c>
      <c r="I234" s="200">
        <v>15180524.310000001</v>
      </c>
      <c r="J234" s="202">
        <v>3252582.22</v>
      </c>
      <c r="K234" s="137"/>
    </row>
    <row r="235" spans="1:11" ht="14.1" hidden="1" customHeight="1">
      <c r="A235" s="197">
        <v>42928</v>
      </c>
      <c r="B235" s="297">
        <v>2017</v>
      </c>
      <c r="C235" s="199">
        <v>1114705.42</v>
      </c>
      <c r="D235" s="200">
        <v>2221141.42</v>
      </c>
      <c r="E235" s="200">
        <v>1139174.33</v>
      </c>
      <c r="F235" s="200">
        <v>14014307.800000001</v>
      </c>
      <c r="G235" s="200">
        <v>0</v>
      </c>
      <c r="H235" s="277">
        <v>18489328.992380951</v>
      </c>
      <c r="I235" s="200">
        <v>15245198.460000001</v>
      </c>
      <c r="J235" s="202">
        <v>3244130.52</v>
      </c>
      <c r="K235" s="137"/>
    </row>
    <row r="236" spans="1:11" ht="14.1" hidden="1" customHeight="1">
      <c r="A236" s="197">
        <v>42960</v>
      </c>
      <c r="B236" s="297">
        <v>2017</v>
      </c>
      <c r="C236" s="199">
        <v>1096238.72</v>
      </c>
      <c r="D236" s="200">
        <v>2199967.9500000002</v>
      </c>
      <c r="E236" s="200">
        <v>1119442.68</v>
      </c>
      <c r="F236" s="200">
        <v>13894194.49</v>
      </c>
      <c r="G236" s="200">
        <v>0</v>
      </c>
      <c r="H236" s="277">
        <v>18309843.850000001</v>
      </c>
      <c r="I236" s="200">
        <v>15082424.08</v>
      </c>
      <c r="J236" s="202">
        <v>3227419.77</v>
      </c>
      <c r="K236" s="137"/>
    </row>
    <row r="237" spans="1:11" ht="14.1" hidden="1" customHeight="1">
      <c r="A237" s="197">
        <v>42992</v>
      </c>
      <c r="B237" s="297">
        <v>2017</v>
      </c>
      <c r="C237" s="199">
        <v>1121454.19</v>
      </c>
      <c r="D237" s="200">
        <v>2212030.04</v>
      </c>
      <c r="E237" s="200">
        <v>1125097.28</v>
      </c>
      <c r="F237" s="200">
        <v>13877579.939999999</v>
      </c>
      <c r="G237" s="200">
        <v>0</v>
      </c>
      <c r="H237" s="277">
        <v>18336161.469999999</v>
      </c>
      <c r="I237" s="200">
        <v>15105444.66</v>
      </c>
      <c r="J237" s="202">
        <v>3230716.8</v>
      </c>
      <c r="K237" s="137"/>
    </row>
    <row r="238" spans="1:11" ht="14.1" hidden="1" customHeight="1">
      <c r="A238" s="197">
        <v>43024</v>
      </c>
      <c r="B238" s="297">
        <v>2017</v>
      </c>
      <c r="C238" s="199">
        <v>1122749.19</v>
      </c>
      <c r="D238" s="200">
        <v>2214116.19</v>
      </c>
      <c r="E238" s="200">
        <v>1143716.8999999999</v>
      </c>
      <c r="F238" s="200">
        <v>13949946.75</v>
      </c>
      <c r="G238" s="200">
        <v>0</v>
      </c>
      <c r="H238" s="277">
        <v>18430529.039999999</v>
      </c>
      <c r="I238" s="200">
        <v>15198043.66</v>
      </c>
      <c r="J238" s="202">
        <v>3232485.38</v>
      </c>
      <c r="K238" s="137"/>
    </row>
    <row r="239" spans="1:11" ht="14.1" hidden="1" customHeight="1">
      <c r="A239" s="197">
        <v>43056</v>
      </c>
      <c r="B239" s="297">
        <v>2017</v>
      </c>
      <c r="C239" s="199">
        <v>1131649.8500000001</v>
      </c>
      <c r="D239" s="200">
        <v>2223868.5699999998</v>
      </c>
      <c r="E239" s="200">
        <v>1159608.71</v>
      </c>
      <c r="F239" s="200">
        <v>13902629.08</v>
      </c>
      <c r="G239" s="200">
        <v>0</v>
      </c>
      <c r="H239" s="277">
        <v>18417756.23</v>
      </c>
      <c r="I239" s="200">
        <v>15192200.369999999</v>
      </c>
      <c r="J239" s="202">
        <v>3225555.85</v>
      </c>
      <c r="K239" s="137"/>
    </row>
    <row r="240" spans="1:11" ht="14.1" hidden="1" customHeight="1">
      <c r="A240" s="197">
        <v>43088</v>
      </c>
      <c r="B240" s="297">
        <v>2017</v>
      </c>
      <c r="C240" s="199">
        <v>1163148.1100000001</v>
      </c>
      <c r="D240" s="200">
        <v>2216387.7200000002</v>
      </c>
      <c r="E240" s="200">
        <v>1141145.44</v>
      </c>
      <c r="F240" s="200">
        <v>13939519.27</v>
      </c>
      <c r="G240" s="200">
        <v>0</v>
      </c>
      <c r="H240" s="277">
        <v>18460200.539999999</v>
      </c>
      <c r="I240" s="200">
        <v>15240885.710000001</v>
      </c>
      <c r="J240" s="202">
        <v>3219314.83</v>
      </c>
      <c r="K240" s="137"/>
    </row>
    <row r="241" spans="1:11" ht="14.1" customHeight="1">
      <c r="A241" s="208">
        <v>2018</v>
      </c>
      <c r="B241" s="768">
        <v>2018</v>
      </c>
      <c r="C241" s="264"/>
      <c r="D241" s="265"/>
      <c r="E241" s="265"/>
      <c r="F241" s="265"/>
      <c r="G241" s="265"/>
      <c r="H241" s="266"/>
      <c r="I241" s="265"/>
      <c r="J241" s="267"/>
      <c r="K241" s="137"/>
    </row>
    <row r="242" spans="1:11" ht="14.1" customHeight="1">
      <c r="A242" s="197">
        <v>43101</v>
      </c>
      <c r="B242" s="230" t="s">
        <v>61</v>
      </c>
      <c r="C242" s="226">
        <v>1159032.3600000001</v>
      </c>
      <c r="D242" s="227">
        <v>2207617.81</v>
      </c>
      <c r="E242" s="227">
        <v>1133305.8600000001</v>
      </c>
      <c r="F242" s="227">
        <v>13782074.76</v>
      </c>
      <c r="G242" s="227">
        <v>0</v>
      </c>
      <c r="H242" s="272">
        <v>18282030.809999999</v>
      </c>
      <c r="I242" s="227">
        <v>15073763.67</v>
      </c>
      <c r="J242" s="229">
        <v>3208267.13</v>
      </c>
      <c r="K242" s="844"/>
    </row>
    <row r="243" spans="1:11" ht="14.1" customHeight="1">
      <c r="A243" s="197">
        <v>43132</v>
      </c>
      <c r="B243" s="230" t="s">
        <v>62</v>
      </c>
      <c r="C243" s="226">
        <v>1137260.1499999999</v>
      </c>
      <c r="D243" s="227">
        <v>2223498.2000000002</v>
      </c>
      <c r="E243" s="227">
        <v>1156867.75</v>
      </c>
      <c r="F243" s="227">
        <v>13845888.1</v>
      </c>
      <c r="G243" s="227">
        <v>0</v>
      </c>
      <c r="H243" s="272">
        <v>18363514.199999999</v>
      </c>
      <c r="I243" s="227">
        <v>15139336</v>
      </c>
      <c r="J243" s="229">
        <v>3224178.2</v>
      </c>
      <c r="K243" s="137"/>
    </row>
    <row r="244" spans="1:11" ht="14.1" customHeight="1">
      <c r="A244" s="197">
        <v>43160</v>
      </c>
      <c r="B244" s="297" t="s">
        <v>63</v>
      </c>
      <c r="C244" s="275">
        <v>1126165.6499999999</v>
      </c>
      <c r="D244" s="276">
        <v>2229832.15</v>
      </c>
      <c r="E244" s="276">
        <v>1162612.95</v>
      </c>
      <c r="F244" s="276">
        <v>13983435.800000001</v>
      </c>
      <c r="G244" s="276">
        <v>0</v>
      </c>
      <c r="H244" s="277">
        <v>18502087.600000001</v>
      </c>
      <c r="I244" s="276">
        <v>15257519.6</v>
      </c>
      <c r="J244" s="278">
        <v>3244568</v>
      </c>
      <c r="K244" s="137"/>
    </row>
    <row r="245" spans="1:11" ht="14.1" customHeight="1">
      <c r="A245" s="197">
        <v>43191</v>
      </c>
      <c r="B245" s="230" t="s">
        <v>64</v>
      </c>
      <c r="C245" s="226">
        <v>1147698.1399999999</v>
      </c>
      <c r="D245" s="227">
        <v>2235666.7999999998</v>
      </c>
      <c r="E245" s="227">
        <v>1177606.6599999999</v>
      </c>
      <c r="F245" s="227">
        <v>14117488.42</v>
      </c>
      <c r="G245" s="227">
        <v>0</v>
      </c>
      <c r="H245" s="272">
        <v>18678460.850000001</v>
      </c>
      <c r="I245" s="227">
        <v>15417476.51</v>
      </c>
      <c r="J245" s="229">
        <v>3260984.33</v>
      </c>
      <c r="K245" s="137"/>
    </row>
    <row r="246" spans="1:11" ht="14.1" customHeight="1">
      <c r="A246" s="197">
        <v>43221</v>
      </c>
      <c r="B246" s="230" t="s">
        <v>32</v>
      </c>
      <c r="C246" s="226">
        <v>1177676.54</v>
      </c>
      <c r="D246" s="227">
        <v>2247331.31</v>
      </c>
      <c r="E246" s="227">
        <v>1197627.77</v>
      </c>
      <c r="F246" s="227">
        <v>14293032.18</v>
      </c>
      <c r="G246" s="227">
        <v>0</v>
      </c>
      <c r="H246" s="272">
        <v>18915667.809999999</v>
      </c>
      <c r="I246" s="227">
        <v>15640287.859999999</v>
      </c>
      <c r="J246" s="229">
        <v>3275379.95</v>
      </c>
      <c r="K246" s="137"/>
    </row>
    <row r="247" spans="1:11" ht="14.1" customHeight="1">
      <c r="A247" s="197">
        <v>43252</v>
      </c>
      <c r="B247" s="230" t="s">
        <v>33</v>
      </c>
      <c r="C247" s="226">
        <v>1159067.47</v>
      </c>
      <c r="D247" s="227">
        <v>2266172.23</v>
      </c>
      <c r="E247" s="227">
        <v>1212768.57</v>
      </c>
      <c r="F247" s="227">
        <v>14368981.9</v>
      </c>
      <c r="G247" s="227">
        <v>0</v>
      </c>
      <c r="H247" s="272">
        <v>19006990.190000001</v>
      </c>
      <c r="I247" s="227">
        <v>15719437.949999999</v>
      </c>
      <c r="J247" s="229">
        <v>3287552.23</v>
      </c>
      <c r="K247" s="137"/>
    </row>
    <row r="248" spans="1:11" ht="14.1" customHeight="1">
      <c r="A248" s="197">
        <v>43282</v>
      </c>
      <c r="B248" s="230" t="s">
        <v>34</v>
      </c>
      <c r="C248" s="226">
        <v>1115841.0900000001</v>
      </c>
      <c r="D248" s="227">
        <v>2280794.27</v>
      </c>
      <c r="E248" s="227">
        <v>1218565.68</v>
      </c>
      <c r="F248" s="227">
        <v>14427608.630000001</v>
      </c>
      <c r="G248" s="227">
        <v>0</v>
      </c>
      <c r="H248" s="272">
        <v>19042809.68</v>
      </c>
      <c r="I248" s="227">
        <v>15761534.99</v>
      </c>
      <c r="J248" s="229">
        <v>3281274.68</v>
      </c>
      <c r="K248" s="137"/>
    </row>
    <row r="249" spans="1:11" ht="14.1" customHeight="1">
      <c r="A249" s="197">
        <v>43313</v>
      </c>
      <c r="B249" s="230" t="s">
        <v>35</v>
      </c>
      <c r="C249" s="226">
        <v>1087266.54</v>
      </c>
      <c r="D249" s="227">
        <v>2255386.7200000002</v>
      </c>
      <c r="E249" s="227">
        <v>1195997.45</v>
      </c>
      <c r="F249" s="227">
        <v>14301163.09</v>
      </c>
      <c r="G249" s="227">
        <v>0</v>
      </c>
      <c r="H249" s="272">
        <v>18839813.809999999</v>
      </c>
      <c r="I249" s="227">
        <v>15576488.18</v>
      </c>
      <c r="J249" s="229">
        <v>3263325.63</v>
      </c>
      <c r="K249" s="137"/>
    </row>
    <row r="250" spans="1:11" ht="14.1" customHeight="1">
      <c r="A250" s="197">
        <v>43344</v>
      </c>
      <c r="B250" s="230" t="s">
        <v>36</v>
      </c>
      <c r="C250" s="226">
        <v>1106296.1000000001</v>
      </c>
      <c r="D250" s="227">
        <v>2266259.75</v>
      </c>
      <c r="E250" s="227">
        <v>1204777.3999999999</v>
      </c>
      <c r="F250" s="227">
        <v>14285379.550000001</v>
      </c>
      <c r="G250" s="227">
        <v>0</v>
      </c>
      <c r="H250" s="272">
        <v>18862712.800000001</v>
      </c>
      <c r="I250" s="227">
        <v>15594833.199999999</v>
      </c>
      <c r="J250" s="229">
        <v>3267879.6</v>
      </c>
      <c r="K250" s="137"/>
    </row>
    <row r="251" spans="1:11" ht="14.1" customHeight="1">
      <c r="A251" s="197">
        <v>43374</v>
      </c>
      <c r="B251" s="230" t="s">
        <v>37</v>
      </c>
      <c r="C251" s="226">
        <v>1136686.18</v>
      </c>
      <c r="D251" s="227">
        <v>2268240.86</v>
      </c>
      <c r="E251" s="227">
        <v>1222334.77</v>
      </c>
      <c r="F251" s="227">
        <v>14365810.99</v>
      </c>
      <c r="G251" s="227">
        <v>0</v>
      </c>
      <c r="H251" s="272">
        <v>18993072.800000001</v>
      </c>
      <c r="I251" s="227">
        <v>15720095.119999999</v>
      </c>
      <c r="J251" s="229">
        <v>3272977.68</v>
      </c>
      <c r="K251" s="137"/>
    </row>
    <row r="252" spans="1:11" ht="14.1" customHeight="1">
      <c r="A252" s="197">
        <v>43405</v>
      </c>
      <c r="B252" s="230" t="s">
        <v>38</v>
      </c>
      <c r="C252" s="226">
        <v>1127563.6599999999</v>
      </c>
      <c r="D252" s="227">
        <v>2269001.42</v>
      </c>
      <c r="E252" s="227">
        <v>1230706.8</v>
      </c>
      <c r="F252" s="227">
        <v>14318352.279999999</v>
      </c>
      <c r="G252" s="227">
        <v>0</v>
      </c>
      <c r="H252" s="272">
        <v>18945624.190000001</v>
      </c>
      <c r="I252" s="227">
        <v>15677035.720000001</v>
      </c>
      <c r="J252" s="229">
        <v>3268588.47</v>
      </c>
      <c r="K252" s="137"/>
    </row>
    <row r="253" spans="1:11" ht="14.1" customHeight="1">
      <c r="A253" s="197">
        <v>43435</v>
      </c>
      <c r="B253" s="230" t="s">
        <v>39</v>
      </c>
      <c r="C253" s="226">
        <v>1177727</v>
      </c>
      <c r="D253" s="227">
        <v>2261553.11</v>
      </c>
      <c r="E253" s="227">
        <v>1215849.3500000001</v>
      </c>
      <c r="F253" s="227">
        <v>14369035.699999999</v>
      </c>
      <c r="G253" s="227">
        <v>0</v>
      </c>
      <c r="H253" s="272">
        <v>19024165.170000002</v>
      </c>
      <c r="I253" s="227">
        <v>15755094.58</v>
      </c>
      <c r="J253" s="229">
        <v>3269070.58</v>
      </c>
      <c r="K253" s="137"/>
    </row>
    <row r="254" spans="1:11" ht="14.1" customHeight="1">
      <c r="A254" s="208">
        <v>2019</v>
      </c>
      <c r="B254" s="768">
        <v>2019</v>
      </c>
      <c r="C254" s="264"/>
      <c r="D254" s="265"/>
      <c r="E254" s="265"/>
      <c r="F254" s="265"/>
      <c r="G254" s="265"/>
      <c r="H254" s="266"/>
      <c r="I254" s="265"/>
      <c r="J254" s="267"/>
      <c r="K254" s="137"/>
    </row>
    <row r="255" spans="1:11" ht="14.1" customHeight="1">
      <c r="A255" s="197" t="s">
        <v>61</v>
      </c>
      <c r="B255" s="230" t="s">
        <v>61</v>
      </c>
      <c r="C255" s="226">
        <v>1176808.72</v>
      </c>
      <c r="D255" s="227">
        <v>2248787.04</v>
      </c>
      <c r="E255" s="227">
        <v>1206941.68</v>
      </c>
      <c r="F255" s="227">
        <v>14186762.039999999</v>
      </c>
      <c r="G255" s="227">
        <v>0</v>
      </c>
      <c r="H255" s="272">
        <v>18819300.09</v>
      </c>
      <c r="I255" s="227">
        <v>15570747.459999999</v>
      </c>
      <c r="J255" s="229">
        <v>3248552.63</v>
      </c>
      <c r="K255" s="844"/>
    </row>
    <row r="256" spans="1:11" ht="14.1" customHeight="1">
      <c r="A256" s="197" t="s">
        <v>62</v>
      </c>
      <c r="B256" s="230" t="s">
        <v>62</v>
      </c>
      <c r="C256" s="226">
        <v>1152675.5</v>
      </c>
      <c r="D256" s="227">
        <v>2260923.2999999998</v>
      </c>
      <c r="E256" s="227">
        <v>1234889.05</v>
      </c>
      <c r="F256" s="227">
        <v>14239984.050000001</v>
      </c>
      <c r="G256" s="227">
        <v>0</v>
      </c>
      <c r="H256" s="272">
        <v>18888471.899999999</v>
      </c>
      <c r="I256" s="227">
        <v>15634653.85</v>
      </c>
      <c r="J256" s="229">
        <v>3253818.05</v>
      </c>
      <c r="K256" s="137"/>
    </row>
    <row r="257" spans="1:11" ht="14.1" customHeight="1">
      <c r="A257" s="197" t="s">
        <v>63</v>
      </c>
      <c r="B257" s="297" t="s">
        <v>63</v>
      </c>
      <c r="C257" s="275">
        <v>1146153.52</v>
      </c>
      <c r="D257" s="276">
        <v>2268101.7999999998</v>
      </c>
      <c r="E257" s="276">
        <v>1252574.42</v>
      </c>
      <c r="F257" s="276">
        <v>14376746.57</v>
      </c>
      <c r="G257" s="276">
        <v>0</v>
      </c>
      <c r="H257" s="277">
        <v>19043576.329999998</v>
      </c>
      <c r="I257" s="276">
        <v>15775433.23</v>
      </c>
      <c r="J257" s="278">
        <v>3268143.09</v>
      </c>
      <c r="K257" s="137"/>
    </row>
    <row r="258" spans="1:11" ht="14.1" customHeight="1">
      <c r="A258" s="197" t="s">
        <v>64</v>
      </c>
      <c r="B258" s="230" t="s">
        <v>64</v>
      </c>
      <c r="C258" s="226">
        <v>1154940.6000000001</v>
      </c>
      <c r="D258" s="227">
        <v>2274919.4</v>
      </c>
      <c r="E258" s="227">
        <v>1258169.05</v>
      </c>
      <c r="F258" s="227">
        <v>14542332.699999999</v>
      </c>
      <c r="G258" s="227">
        <v>0</v>
      </c>
      <c r="H258" s="272">
        <v>19230361.75</v>
      </c>
      <c r="I258" s="227">
        <v>15949742.1</v>
      </c>
      <c r="J258" s="229">
        <v>3280619.65</v>
      </c>
      <c r="K258" s="137"/>
    </row>
    <row r="259" spans="1:11" ht="14.1" customHeight="1">
      <c r="A259" s="197" t="s">
        <v>32</v>
      </c>
      <c r="B259" s="230" t="s">
        <v>32</v>
      </c>
      <c r="C259" s="226">
        <v>1182701.0900000001</v>
      </c>
      <c r="D259" s="227">
        <v>2282183.77</v>
      </c>
      <c r="E259" s="227">
        <v>1266563.5900000001</v>
      </c>
      <c r="F259" s="227">
        <v>14710665</v>
      </c>
      <c r="G259" s="227">
        <v>0</v>
      </c>
      <c r="H259" s="272">
        <v>19442113.449999999</v>
      </c>
      <c r="I259" s="227">
        <v>16150558.58</v>
      </c>
      <c r="J259" s="229">
        <v>3291554.86</v>
      </c>
      <c r="K259" s="137"/>
    </row>
    <row r="260" spans="1:11" ht="14.1" customHeight="1">
      <c r="A260" s="197" t="s">
        <v>33</v>
      </c>
      <c r="B260" s="230" t="s">
        <v>33</v>
      </c>
      <c r="C260" s="226">
        <v>1155813.8500000001</v>
      </c>
      <c r="D260" s="227">
        <v>2295377.4500000002</v>
      </c>
      <c r="E260" s="227">
        <v>1276132.75</v>
      </c>
      <c r="F260" s="227">
        <v>14790373.15</v>
      </c>
      <c r="G260" s="227">
        <v>0</v>
      </c>
      <c r="H260" s="272">
        <v>19517697.199999999</v>
      </c>
      <c r="I260" s="227">
        <v>16217218.25</v>
      </c>
      <c r="J260" s="229">
        <v>3300478.95</v>
      </c>
      <c r="K260" s="137"/>
    </row>
    <row r="261" spans="1:11" ht="14.1" customHeight="1">
      <c r="A261" s="197" t="s">
        <v>34</v>
      </c>
      <c r="B261" s="230" t="s">
        <v>34</v>
      </c>
      <c r="C261" s="226">
        <v>1108830.3400000001</v>
      </c>
      <c r="D261" s="227">
        <v>2310219</v>
      </c>
      <c r="E261" s="227">
        <v>1276710.56</v>
      </c>
      <c r="F261" s="227">
        <v>14837450.82</v>
      </c>
      <c r="G261" s="227">
        <v>0</v>
      </c>
      <c r="H261" s="272">
        <v>19533210.733913042</v>
      </c>
      <c r="I261" s="227">
        <v>16240416.029999999</v>
      </c>
      <c r="J261" s="229">
        <v>3292794.69</v>
      </c>
      <c r="K261" s="137"/>
    </row>
    <row r="262" spans="1:11" ht="14.1" customHeight="1">
      <c r="A262" s="197" t="s">
        <v>35</v>
      </c>
      <c r="B262" s="230" t="s">
        <v>35</v>
      </c>
      <c r="C262" s="226">
        <v>1081326.47</v>
      </c>
      <c r="D262" s="227">
        <v>2286171.33</v>
      </c>
      <c r="E262" s="227">
        <v>1247113.52</v>
      </c>
      <c r="F262" s="227">
        <v>14705615.76</v>
      </c>
      <c r="G262" s="227">
        <v>0</v>
      </c>
      <c r="H262" s="272">
        <v>19320227.09</v>
      </c>
      <c r="I262" s="227">
        <v>16044709.23</v>
      </c>
      <c r="J262" s="229">
        <v>3275517.85</v>
      </c>
      <c r="K262" s="137"/>
    </row>
    <row r="263" spans="1:11" ht="14.1" customHeight="1">
      <c r="A263" s="197" t="s">
        <v>245</v>
      </c>
      <c r="B263" s="230" t="s">
        <v>36</v>
      </c>
      <c r="C263" s="226">
        <v>1107828.8500000001</v>
      </c>
      <c r="D263" s="227">
        <v>2294766.66</v>
      </c>
      <c r="E263" s="227">
        <v>1254033.76</v>
      </c>
      <c r="F263" s="227">
        <v>14666822.18</v>
      </c>
      <c r="G263" s="227">
        <v>0</v>
      </c>
      <c r="H263" s="272">
        <v>19323451.469999999</v>
      </c>
      <c r="I263" s="227">
        <v>16043079.99</v>
      </c>
      <c r="J263" s="229">
        <v>3280371.47</v>
      </c>
      <c r="K263" s="137"/>
    </row>
    <row r="264" spans="1:11" ht="14.1" customHeight="1">
      <c r="A264" s="197" t="s">
        <v>246</v>
      </c>
      <c r="B264" s="230" t="s">
        <v>37</v>
      </c>
      <c r="C264" s="226">
        <v>1116802.1299999999</v>
      </c>
      <c r="D264" s="227">
        <v>2294573.91</v>
      </c>
      <c r="E264" s="227">
        <v>1267977.1299999999</v>
      </c>
      <c r="F264" s="227">
        <v>14750639.48</v>
      </c>
      <c r="G264" s="227">
        <v>0</v>
      </c>
      <c r="H264" s="272">
        <v>19429992.649999999</v>
      </c>
      <c r="I264" s="227">
        <v>16143765.25</v>
      </c>
      <c r="J264" s="229">
        <v>3286227.39</v>
      </c>
      <c r="K264" s="137"/>
    </row>
    <row r="265" spans="1:11" ht="14.1" customHeight="1">
      <c r="A265" s="197" t="s">
        <v>247</v>
      </c>
      <c r="B265" s="230" t="s">
        <v>38</v>
      </c>
      <c r="C265" s="226">
        <v>1112736.2</v>
      </c>
      <c r="D265" s="227">
        <v>2296797.9</v>
      </c>
      <c r="E265" s="227">
        <v>1272634.1499999999</v>
      </c>
      <c r="F265" s="227">
        <v>14694710.199999999</v>
      </c>
      <c r="G265" s="227">
        <v>0</v>
      </c>
      <c r="H265" s="272">
        <v>19376878.449999999</v>
      </c>
      <c r="I265" s="227">
        <v>16093502.050000001</v>
      </c>
      <c r="J265" s="229">
        <v>3283376.4</v>
      </c>
      <c r="K265" s="137"/>
    </row>
    <row r="266" spans="1:11" ht="14.1" customHeight="1">
      <c r="A266" s="197" t="s">
        <v>248</v>
      </c>
      <c r="B266" s="230" t="s">
        <v>39</v>
      </c>
      <c r="C266" s="226">
        <v>1146363.77</v>
      </c>
      <c r="D266" s="227">
        <v>2285533.33</v>
      </c>
      <c r="E266" s="227">
        <v>1245402.5</v>
      </c>
      <c r="F266" s="227">
        <v>14731238.220000001</v>
      </c>
      <c r="G266" s="227">
        <v>0</v>
      </c>
      <c r="H266" s="272">
        <v>19408537.829999998</v>
      </c>
      <c r="I266" s="227">
        <v>16125196.33</v>
      </c>
      <c r="J266" s="229">
        <v>3283341.5</v>
      </c>
      <c r="K266" s="137"/>
    </row>
    <row r="267" spans="1:11" ht="14.1" customHeight="1">
      <c r="A267" s="208">
        <v>2020</v>
      </c>
      <c r="B267" s="768">
        <v>2020</v>
      </c>
      <c r="C267" s="264"/>
      <c r="D267" s="265"/>
      <c r="E267" s="265"/>
      <c r="F267" s="265"/>
      <c r="G267" s="265"/>
      <c r="H267" s="266"/>
      <c r="I267" s="265"/>
      <c r="J267" s="267"/>
      <c r="K267" s="137"/>
    </row>
    <row r="268" spans="1:11" ht="14.1" customHeight="1">
      <c r="A268" s="197" t="s">
        <v>61</v>
      </c>
      <c r="B268" s="230" t="s">
        <v>61</v>
      </c>
      <c r="C268" s="226">
        <v>1129230</v>
      </c>
      <c r="D268" s="227">
        <v>2269085.2799999998</v>
      </c>
      <c r="E268" s="227">
        <v>1234814.8999999999</v>
      </c>
      <c r="F268" s="227">
        <v>14531363.470000001</v>
      </c>
      <c r="G268" s="227">
        <v>0</v>
      </c>
      <c r="H268" s="272">
        <v>19164493.66</v>
      </c>
      <c r="I268" s="227">
        <v>15899374.800000001</v>
      </c>
      <c r="J268" s="229">
        <v>3265118.85</v>
      </c>
      <c r="K268" s="844"/>
    </row>
    <row r="269" spans="1:11" ht="14.1" customHeight="1">
      <c r="A269" s="197" t="s">
        <v>62</v>
      </c>
      <c r="B269" s="230" t="s">
        <v>62</v>
      </c>
      <c r="C269" s="226">
        <v>1116551.8</v>
      </c>
      <c r="D269" s="227">
        <v>2279530.65</v>
      </c>
      <c r="E269" s="227">
        <v>1262722.8999999999</v>
      </c>
      <c r="F269" s="227">
        <v>14591423.6</v>
      </c>
      <c r="G269" s="227">
        <v>0</v>
      </c>
      <c r="H269" s="272">
        <v>19250228.949999999</v>
      </c>
      <c r="I269" s="227">
        <v>15978319.550000001</v>
      </c>
      <c r="J269" s="229">
        <v>3271909.4</v>
      </c>
      <c r="K269" s="137"/>
    </row>
    <row r="270" spans="1:11" ht="14.1" customHeight="1">
      <c r="A270" s="197" t="s">
        <v>63</v>
      </c>
      <c r="B270" s="297" t="s">
        <v>63</v>
      </c>
      <c r="C270" s="275">
        <v>1121340.6363636365</v>
      </c>
      <c r="D270" s="276">
        <v>2260458.6818181816</v>
      </c>
      <c r="E270" s="276">
        <v>1223658.6818181819</v>
      </c>
      <c r="F270" s="276">
        <v>14342204.720000001</v>
      </c>
      <c r="G270" s="276">
        <v>0</v>
      </c>
      <c r="H270" s="277">
        <v>18947662.719999999</v>
      </c>
      <c r="I270" s="276">
        <v>15681217.363636363</v>
      </c>
      <c r="J270" s="278">
        <v>3266445.3636363638</v>
      </c>
      <c r="K270" s="137"/>
    </row>
    <row r="271" spans="1:11" ht="14.1" customHeight="1">
      <c r="A271" s="197" t="s">
        <v>64</v>
      </c>
      <c r="B271" s="230" t="s">
        <v>64</v>
      </c>
      <c r="C271" s="226"/>
      <c r="D271" s="227"/>
      <c r="E271" s="227"/>
      <c r="F271" s="227"/>
      <c r="G271" s="227"/>
      <c r="H271" s="272"/>
      <c r="I271" s="227"/>
      <c r="J271" s="229"/>
      <c r="K271" s="137"/>
    </row>
    <row r="272" spans="1:11" ht="14.1" customHeight="1">
      <c r="A272" s="197" t="s">
        <v>32</v>
      </c>
      <c r="B272" s="230" t="s">
        <v>32</v>
      </c>
      <c r="C272" s="226"/>
      <c r="D272" s="227"/>
      <c r="E272" s="227"/>
      <c r="F272" s="227"/>
      <c r="G272" s="227"/>
      <c r="H272" s="272"/>
      <c r="I272" s="227"/>
      <c r="J272" s="229"/>
      <c r="K272" s="137"/>
    </row>
    <row r="273" spans="1:11" ht="14.1" customHeight="1">
      <c r="A273" s="197" t="s">
        <v>33</v>
      </c>
      <c r="B273" s="230" t="s">
        <v>33</v>
      </c>
      <c r="C273" s="226"/>
      <c r="D273" s="227"/>
      <c r="E273" s="227"/>
      <c r="F273" s="227"/>
      <c r="G273" s="227"/>
      <c r="H273" s="272"/>
      <c r="I273" s="227"/>
      <c r="J273" s="229"/>
      <c r="K273" s="137"/>
    </row>
    <row r="274" spans="1:11" ht="14.1" customHeight="1">
      <c r="A274" s="197" t="s">
        <v>34</v>
      </c>
      <c r="B274" s="230" t="s">
        <v>34</v>
      </c>
      <c r="C274" s="226"/>
      <c r="D274" s="227"/>
      <c r="E274" s="227"/>
      <c r="F274" s="227"/>
      <c r="G274" s="227"/>
      <c r="H274" s="272"/>
      <c r="I274" s="227"/>
      <c r="J274" s="229"/>
      <c r="K274" s="137"/>
    </row>
    <row r="275" spans="1:11" ht="14.1" customHeight="1">
      <c r="A275" s="197" t="s">
        <v>35</v>
      </c>
      <c r="B275" s="230" t="s">
        <v>35</v>
      </c>
      <c r="C275" s="226"/>
      <c r="D275" s="227"/>
      <c r="E275" s="227"/>
      <c r="F275" s="227"/>
      <c r="G275" s="227"/>
      <c r="H275" s="272"/>
      <c r="I275" s="227"/>
      <c r="J275" s="229"/>
      <c r="K275" s="137"/>
    </row>
    <row r="276" spans="1:11" ht="14.1" customHeight="1">
      <c r="A276" s="197" t="s">
        <v>245</v>
      </c>
      <c r="B276" s="230" t="s">
        <v>36</v>
      </c>
      <c r="C276" s="226"/>
      <c r="D276" s="227"/>
      <c r="E276" s="227"/>
      <c r="F276" s="227"/>
      <c r="G276" s="227"/>
      <c r="H276" s="272"/>
      <c r="I276" s="227"/>
      <c r="J276" s="229"/>
      <c r="K276" s="137"/>
    </row>
    <row r="277" spans="1:11" ht="14.1" customHeight="1">
      <c r="A277" s="197" t="s">
        <v>246</v>
      </c>
      <c r="B277" s="230" t="s">
        <v>37</v>
      </c>
      <c r="C277" s="226"/>
      <c r="D277" s="227"/>
      <c r="E277" s="227"/>
      <c r="F277" s="227"/>
      <c r="G277" s="227"/>
      <c r="H277" s="272"/>
      <c r="I277" s="227"/>
      <c r="J277" s="229"/>
      <c r="K277" s="137"/>
    </row>
    <row r="278" spans="1:11" ht="14.1" customHeight="1">
      <c r="A278" s="197" t="s">
        <v>247</v>
      </c>
      <c r="B278" s="230" t="s">
        <v>38</v>
      </c>
      <c r="C278" s="226"/>
      <c r="D278" s="227"/>
      <c r="E278" s="227"/>
      <c r="F278" s="227"/>
      <c r="G278" s="227"/>
      <c r="H278" s="272"/>
      <c r="I278" s="227"/>
      <c r="J278" s="229"/>
      <c r="K278" s="137"/>
    </row>
    <row r="279" spans="1:11" ht="14.1" customHeight="1">
      <c r="A279" s="197" t="s">
        <v>248</v>
      </c>
      <c r="B279" s="230" t="s">
        <v>39</v>
      </c>
      <c r="C279" s="226"/>
      <c r="D279" s="227"/>
      <c r="E279" s="227"/>
      <c r="F279" s="227"/>
      <c r="G279" s="227"/>
      <c r="H279" s="272"/>
      <c r="I279" s="227"/>
      <c r="J279" s="229"/>
      <c r="K279" s="137"/>
    </row>
    <row r="280" spans="1:11" ht="10.5" customHeight="1">
      <c r="C280" s="744"/>
    </row>
    <row r="281" spans="1:11" ht="10.5" customHeight="1">
      <c r="B281" s="1014" t="s">
        <v>329</v>
      </c>
      <c r="C281" s="1014"/>
      <c r="D281" s="1014"/>
      <c r="E281" s="1014"/>
      <c r="F281" s="1014"/>
      <c r="G281" s="1014"/>
      <c r="H281" s="1014"/>
      <c r="I281" s="1014"/>
      <c r="J281" s="1014"/>
    </row>
    <row r="282" spans="1:11" ht="10.5" customHeight="1">
      <c r="B282" s="1014"/>
      <c r="C282" s="1014"/>
      <c r="D282" s="1014"/>
      <c r="E282" s="1014"/>
      <c r="F282" s="1014"/>
      <c r="G282" s="1014"/>
      <c r="H282" s="1014"/>
      <c r="I282" s="1014"/>
      <c r="J282" s="1014"/>
    </row>
    <row r="283" spans="1:11" ht="10.5" customHeight="1">
      <c r="B283" s="1014"/>
      <c r="C283" s="1014"/>
      <c r="D283" s="1014"/>
      <c r="E283" s="1014"/>
      <c r="F283" s="1014"/>
      <c r="G283" s="1014"/>
      <c r="H283" s="1014"/>
      <c r="I283" s="1014"/>
      <c r="J283" s="1014"/>
    </row>
    <row r="284" spans="1:11" ht="10.5" customHeight="1">
      <c r="B284" s="1014"/>
      <c r="C284" s="1014"/>
      <c r="D284" s="1014"/>
      <c r="E284" s="1014"/>
      <c r="F284" s="1014"/>
      <c r="G284" s="1014"/>
      <c r="H284" s="1014"/>
      <c r="I284" s="1014"/>
      <c r="J284" s="1014"/>
    </row>
    <row r="285" spans="1:11" ht="10.5" customHeight="1">
      <c r="B285" s="1014"/>
      <c r="C285" s="1014"/>
      <c r="D285" s="1014"/>
      <c r="E285" s="1014"/>
      <c r="F285" s="1014"/>
      <c r="G285" s="1014"/>
      <c r="H285" s="1014"/>
      <c r="I285" s="1014"/>
      <c r="J285" s="1014"/>
    </row>
    <row r="286" spans="1:11" ht="10.5" customHeight="1"/>
    <row r="287" spans="1:11" ht="10.5" customHeight="1"/>
    <row r="288" spans="1:11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</sheetData>
  <mergeCells count="6">
    <mergeCell ref="B281:J285"/>
    <mergeCell ref="B1:J1"/>
    <mergeCell ref="C2:G2"/>
    <mergeCell ref="H2:H3"/>
    <mergeCell ref="I2:J2"/>
    <mergeCell ref="B109:J109"/>
  </mergeCells>
  <printOptions horizontalCentered="1" verticalCentered="1"/>
  <pageMargins left="0.19685039370078741" right="0.19685039370078741" top="0" bottom="0" header="0.51181102362204722" footer="0.51181102362204722"/>
  <pageSetup paperSize="9" scale="8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O284"/>
  <sheetViews>
    <sheetView showGridLines="0" showWhiteSpace="0" zoomScale="25" zoomScaleNormal="25" workbookViewId="0">
      <selection activeCell="N252" sqref="N252"/>
    </sheetView>
  </sheetViews>
  <sheetFormatPr baseColWidth="10" defaultColWidth="10.42578125" defaultRowHeight="12.75"/>
  <cols>
    <col min="1" max="1" width="10.42578125" style="126" customWidth="1"/>
    <col min="2" max="2" width="16.140625" style="178" customWidth="1"/>
    <col min="3" max="4" width="12.140625" style="234" customWidth="1"/>
    <col min="5" max="5" width="13.42578125" style="234" customWidth="1"/>
    <col min="6" max="6" width="11.85546875" style="234" customWidth="1"/>
    <col min="7" max="7" width="12.42578125" style="235" customWidth="1"/>
    <col min="8" max="9" width="12.5703125" style="178" customWidth="1"/>
    <col min="10" max="10" width="10.42578125" style="280" customWidth="1"/>
    <col min="11" max="11" width="10.42578125" style="280"/>
    <col min="12" max="13" width="0" style="126" hidden="1" customWidth="1"/>
    <col min="14" max="16384" width="10.42578125" style="126"/>
  </cols>
  <sheetData>
    <row r="1" spans="1:11" ht="32.25" customHeight="1">
      <c r="A1" s="138"/>
      <c r="B1" s="1015" t="s">
        <v>244</v>
      </c>
      <c r="C1" s="1015"/>
      <c r="D1" s="1015"/>
      <c r="E1" s="1015"/>
      <c r="F1" s="1015"/>
      <c r="G1" s="1015"/>
      <c r="H1" s="1015"/>
      <c r="I1" s="1015"/>
      <c r="J1" s="236"/>
      <c r="K1" s="236"/>
    </row>
    <row r="2" spans="1:11" ht="18" customHeight="1">
      <c r="A2" s="141"/>
      <c r="B2" s="237"/>
      <c r="C2" s="1034" t="s">
        <v>236</v>
      </c>
      <c r="D2" s="1035"/>
      <c r="E2" s="1035"/>
      <c r="F2" s="1036"/>
      <c r="G2" s="1037" t="s">
        <v>82</v>
      </c>
      <c r="H2" s="1039" t="s">
        <v>237</v>
      </c>
      <c r="I2" s="1035"/>
      <c r="J2" s="1026" t="s">
        <v>255</v>
      </c>
      <c r="K2" s="1027"/>
    </row>
    <row r="3" spans="1:11" ht="39.75" customHeight="1">
      <c r="A3" s="142"/>
      <c r="B3" s="238"/>
      <c r="C3" s="239" t="s">
        <v>252</v>
      </c>
      <c r="D3" s="239" t="s">
        <v>239</v>
      </c>
      <c r="E3" s="239" t="s">
        <v>84</v>
      </c>
      <c r="F3" s="240" t="s">
        <v>240</v>
      </c>
      <c r="G3" s="1038"/>
      <c r="H3" s="241" t="s">
        <v>241</v>
      </c>
      <c r="I3" s="242" t="s">
        <v>242</v>
      </c>
      <c r="J3" s="243" t="s">
        <v>156</v>
      </c>
      <c r="K3" s="243" t="s">
        <v>256</v>
      </c>
    </row>
    <row r="4" spans="1:11" ht="17.850000000000001" customHeight="1">
      <c r="B4" s="1028" t="s">
        <v>272</v>
      </c>
      <c r="C4" s="1029"/>
      <c r="D4" s="1029"/>
      <c r="E4" s="1029"/>
      <c r="F4" s="1029"/>
      <c r="G4" s="1029"/>
      <c r="H4" s="1029"/>
      <c r="I4" s="1030"/>
      <c r="J4" s="244"/>
      <c r="K4" s="245"/>
    </row>
    <row r="5" spans="1:11" ht="44.45" customHeight="1">
      <c r="A5" s="139"/>
      <c r="B5" s="812" t="s">
        <v>335</v>
      </c>
      <c r="C5" s="246"/>
      <c r="D5" s="247"/>
      <c r="E5" s="247"/>
      <c r="F5" s="247"/>
      <c r="G5" s="248"/>
      <c r="H5" s="247"/>
      <c r="I5" s="249"/>
      <c r="J5" s="250"/>
      <c r="K5" s="251"/>
    </row>
    <row r="6" spans="1:11" s="125" customFormat="1" ht="14.1" hidden="1" customHeight="1">
      <c r="A6" s="127">
        <v>36892</v>
      </c>
      <c r="B6" s="252">
        <v>2001</v>
      </c>
      <c r="C6" s="199">
        <v>1291780.5900000001</v>
      </c>
      <c r="D6" s="200">
        <v>2694359.35</v>
      </c>
      <c r="E6" s="200">
        <v>1687775.15</v>
      </c>
      <c r="F6" s="200">
        <v>9736462.1000000015</v>
      </c>
      <c r="G6" s="201">
        <v>15425460.24</v>
      </c>
      <c r="H6" s="200">
        <v>12451242.15</v>
      </c>
      <c r="I6" s="202">
        <v>2967908.46</v>
      </c>
      <c r="J6" s="253"/>
      <c r="K6" s="254"/>
    </row>
    <row r="7" spans="1:11" ht="14.1" hidden="1" customHeight="1">
      <c r="A7" s="127">
        <v>36924</v>
      </c>
      <c r="B7" s="198">
        <v>2001</v>
      </c>
      <c r="C7" s="199">
        <v>1293745.49</v>
      </c>
      <c r="D7" s="200">
        <v>2696115.71</v>
      </c>
      <c r="E7" s="200">
        <v>1692971.76</v>
      </c>
      <c r="F7" s="200">
        <v>9779992.6099999994</v>
      </c>
      <c r="G7" s="201">
        <v>15477806.399999997</v>
      </c>
      <c r="H7" s="200">
        <v>12504257.35</v>
      </c>
      <c r="I7" s="202">
        <v>2970158.6299999976</v>
      </c>
      <c r="J7" s="253">
        <f>G7-G6</f>
        <v>52346.159999996424</v>
      </c>
      <c r="K7" s="254"/>
    </row>
    <row r="8" spans="1:11" ht="14.1" customHeight="1">
      <c r="A8" s="127">
        <v>36956</v>
      </c>
      <c r="B8" s="198">
        <v>2001</v>
      </c>
      <c r="C8" s="199">
        <v>1295194.27</v>
      </c>
      <c r="D8" s="200">
        <v>2698663.66</v>
      </c>
      <c r="E8" s="200">
        <v>1702085.28</v>
      </c>
      <c r="F8" s="200">
        <v>9822742.1900000013</v>
      </c>
      <c r="G8" s="201">
        <v>15534525.109999999</v>
      </c>
      <c r="H8" s="200">
        <v>12559961.624566566</v>
      </c>
      <c r="I8" s="202">
        <v>2972337.0754334363</v>
      </c>
      <c r="J8" s="253">
        <f t="shared" ref="J8:J17" si="0">G8-G7</f>
        <v>56718.710000002757</v>
      </c>
      <c r="K8" s="254"/>
    </row>
    <row r="9" spans="1:11" ht="14.1" hidden="1" customHeight="1">
      <c r="A9" s="127">
        <v>36988</v>
      </c>
      <c r="B9" s="255">
        <v>2001</v>
      </c>
      <c r="C9" s="199">
        <v>1295580.22</v>
      </c>
      <c r="D9" s="200">
        <v>2699582.14</v>
      </c>
      <c r="E9" s="200">
        <v>1712623.81</v>
      </c>
      <c r="F9" s="200">
        <v>9861740.0500000007</v>
      </c>
      <c r="G9" s="201">
        <v>15579860.179999998</v>
      </c>
      <c r="H9" s="200">
        <v>12604302.925322175</v>
      </c>
      <c r="I9" s="202">
        <v>2974076.0846778238</v>
      </c>
      <c r="J9" s="253">
        <f t="shared" si="0"/>
        <v>45335.069999998435</v>
      </c>
      <c r="K9" s="254"/>
    </row>
    <row r="10" spans="1:11" ht="14.1" hidden="1" customHeight="1">
      <c r="A10" s="127">
        <v>37020</v>
      </c>
      <c r="B10" s="252">
        <v>2001</v>
      </c>
      <c r="C10" s="199">
        <v>1294893.24</v>
      </c>
      <c r="D10" s="200">
        <v>2698383.37</v>
      </c>
      <c r="E10" s="200">
        <v>1720965.03</v>
      </c>
      <c r="F10" s="200">
        <v>9897075.1600000001</v>
      </c>
      <c r="G10" s="201">
        <v>15620227.51</v>
      </c>
      <c r="H10" s="200">
        <v>12643155.228635602</v>
      </c>
      <c r="I10" s="202">
        <v>2976411.4113643975</v>
      </c>
      <c r="J10" s="253">
        <f t="shared" si="0"/>
        <v>40367.330000001937</v>
      </c>
      <c r="K10" s="254"/>
    </row>
    <row r="11" spans="1:11" ht="14.1" hidden="1" customHeight="1">
      <c r="A11" s="127">
        <v>37052</v>
      </c>
      <c r="B11" s="252">
        <v>2001</v>
      </c>
      <c r="C11" s="199">
        <v>1297932.31</v>
      </c>
      <c r="D11" s="200">
        <v>2697636.77</v>
      </c>
      <c r="E11" s="200">
        <v>1727446.23</v>
      </c>
      <c r="F11" s="200">
        <v>9933070.0199999996</v>
      </c>
      <c r="G11" s="201">
        <v>15667418.199999999</v>
      </c>
      <c r="H11" s="200">
        <v>12688435.130792173</v>
      </c>
      <c r="I11" s="202">
        <v>2979157.5992078269</v>
      </c>
      <c r="J11" s="253">
        <f t="shared" si="0"/>
        <v>47190.689999999478</v>
      </c>
      <c r="K11" s="254"/>
    </row>
    <row r="12" spans="1:11" ht="14.1" hidden="1" customHeight="1">
      <c r="A12" s="127">
        <v>37084</v>
      </c>
      <c r="B12" s="198">
        <v>2001</v>
      </c>
      <c r="C12" s="199">
        <v>1301687.57</v>
      </c>
      <c r="D12" s="200">
        <v>2697071.87</v>
      </c>
      <c r="E12" s="200">
        <v>1733918.27</v>
      </c>
      <c r="F12" s="200">
        <v>9968162.7300000004</v>
      </c>
      <c r="G12" s="201">
        <v>15710395.869999999</v>
      </c>
      <c r="H12" s="200">
        <v>12729604.091418559</v>
      </c>
      <c r="I12" s="202">
        <v>2982187.6585814431</v>
      </c>
      <c r="J12" s="253">
        <f t="shared" si="0"/>
        <v>42977.669999999925</v>
      </c>
      <c r="K12" s="254"/>
    </row>
    <row r="13" spans="1:11" ht="14.1" hidden="1" customHeight="1">
      <c r="A13" s="127">
        <v>37116</v>
      </c>
      <c r="B13" s="198">
        <v>2001</v>
      </c>
      <c r="C13" s="204">
        <v>1304702.4099999999</v>
      </c>
      <c r="D13" s="205">
        <v>2695247.8</v>
      </c>
      <c r="E13" s="205">
        <v>1741469.06</v>
      </c>
      <c r="F13" s="205">
        <v>10004111.1</v>
      </c>
      <c r="G13" s="206">
        <v>15754125.470000001</v>
      </c>
      <c r="H13" s="205">
        <v>12770424.505709581</v>
      </c>
      <c r="I13" s="207">
        <v>2985759.6042904174</v>
      </c>
      <c r="J13" s="256">
        <f t="shared" si="0"/>
        <v>43729.60000000149</v>
      </c>
      <c r="K13" s="257"/>
    </row>
    <row r="14" spans="1:11" ht="14.1" hidden="1" customHeight="1">
      <c r="A14" s="127">
        <v>37148</v>
      </c>
      <c r="B14" s="252">
        <v>2001</v>
      </c>
      <c r="C14" s="199">
        <v>1306349.3799999999</v>
      </c>
      <c r="D14" s="200">
        <v>2695638.2</v>
      </c>
      <c r="E14" s="200">
        <v>1749924.75</v>
      </c>
      <c r="F14" s="200">
        <v>10036930</v>
      </c>
      <c r="G14" s="201">
        <v>15796925.139999997</v>
      </c>
      <c r="H14" s="200">
        <v>12810508.950466191</v>
      </c>
      <c r="I14" s="202">
        <v>2988677.6695338041</v>
      </c>
      <c r="J14" s="253">
        <f t="shared" si="0"/>
        <v>42799.6699999962</v>
      </c>
      <c r="K14" s="254"/>
    </row>
    <row r="15" spans="1:11" ht="14.1" hidden="1" customHeight="1">
      <c r="A15" s="127">
        <v>37180</v>
      </c>
      <c r="B15" s="252">
        <v>2001</v>
      </c>
      <c r="C15" s="199">
        <v>1305081.68</v>
      </c>
      <c r="D15" s="200">
        <v>2695247.61</v>
      </c>
      <c r="E15" s="200">
        <v>1758939.33</v>
      </c>
      <c r="F15" s="200">
        <v>10068704.6</v>
      </c>
      <c r="G15" s="201">
        <v>15836185.41</v>
      </c>
      <c r="H15" s="200">
        <v>12846874.179400409</v>
      </c>
      <c r="I15" s="202">
        <v>2991544.900599591</v>
      </c>
      <c r="J15" s="253">
        <f t="shared" si="0"/>
        <v>39260.270000003278</v>
      </c>
      <c r="K15" s="254"/>
    </row>
    <row r="16" spans="1:11" ht="14.1" hidden="1" customHeight="1">
      <c r="A16" s="127">
        <v>37212</v>
      </c>
      <c r="B16" s="252">
        <v>2001</v>
      </c>
      <c r="C16" s="199">
        <v>1303712.49</v>
      </c>
      <c r="D16" s="200">
        <v>2693306.81</v>
      </c>
      <c r="E16" s="200">
        <v>1769921.16</v>
      </c>
      <c r="F16" s="200">
        <v>10105881.799999999</v>
      </c>
      <c r="G16" s="201">
        <v>15879427.949999997</v>
      </c>
      <c r="H16" s="200">
        <v>12886750.026410654</v>
      </c>
      <c r="I16" s="202">
        <v>2994831.9935893444</v>
      </c>
      <c r="J16" s="253">
        <f t="shared" si="0"/>
        <v>43242.539999997243</v>
      </c>
      <c r="K16" s="254"/>
    </row>
    <row r="17" spans="1:12" ht="14.1" hidden="1" customHeight="1">
      <c r="A17" s="127">
        <v>37244</v>
      </c>
      <c r="B17" s="252">
        <v>2001</v>
      </c>
      <c r="C17" s="199">
        <v>1298385</v>
      </c>
      <c r="D17" s="200">
        <v>2692081.81</v>
      </c>
      <c r="E17" s="200">
        <v>1782514</v>
      </c>
      <c r="F17" s="200">
        <v>10141783.9</v>
      </c>
      <c r="G17" s="201">
        <v>15924348.530000001</v>
      </c>
      <c r="H17" s="200">
        <v>12928362.687531559</v>
      </c>
      <c r="I17" s="202">
        <v>2997784.5124684437</v>
      </c>
      <c r="J17" s="253">
        <f t="shared" si="0"/>
        <v>44920.5800000038</v>
      </c>
      <c r="K17" s="254"/>
    </row>
    <row r="18" spans="1:12" ht="14.1" hidden="1" customHeight="1">
      <c r="A18" s="140">
        <v>2002</v>
      </c>
      <c r="B18" s="252">
        <v>2002</v>
      </c>
      <c r="C18" s="199"/>
      <c r="D18" s="200"/>
      <c r="E18" s="200"/>
      <c r="F18" s="200"/>
      <c r="G18" s="201"/>
      <c r="H18" s="200"/>
      <c r="I18" s="202"/>
      <c r="J18" s="256"/>
      <c r="K18" s="257"/>
    </row>
    <row r="19" spans="1:12" ht="14.1" hidden="1" customHeight="1">
      <c r="A19" s="127">
        <v>37257</v>
      </c>
      <c r="B19" s="252">
        <v>2002</v>
      </c>
      <c r="C19" s="199">
        <v>1294383.52</v>
      </c>
      <c r="D19" s="200">
        <v>2690979.95</v>
      </c>
      <c r="E19" s="200">
        <v>1791230.09</v>
      </c>
      <c r="F19" s="200">
        <v>10170364.199999999</v>
      </c>
      <c r="G19" s="201">
        <v>15957227.079999996</v>
      </c>
      <c r="H19" s="200">
        <v>12959712.006726336</v>
      </c>
      <c r="I19" s="202">
        <v>2993050.0932736611</v>
      </c>
      <c r="J19" s="253">
        <f>G19-G17</f>
        <v>32878.549999995157</v>
      </c>
      <c r="K19" s="254">
        <f>G19-G6</f>
        <v>531766.83999999613</v>
      </c>
    </row>
    <row r="20" spans="1:12" ht="14.1" hidden="1" customHeight="1">
      <c r="A20" s="127">
        <v>37289</v>
      </c>
      <c r="B20" s="252">
        <v>2002</v>
      </c>
      <c r="C20" s="199">
        <v>1296128.54</v>
      </c>
      <c r="D20" s="200">
        <v>2690478.86</v>
      </c>
      <c r="E20" s="200">
        <v>1797508.41</v>
      </c>
      <c r="F20" s="200">
        <v>10195730.9</v>
      </c>
      <c r="G20" s="201">
        <v>15987704.049999999</v>
      </c>
      <c r="H20" s="200">
        <v>12984381.74887508</v>
      </c>
      <c r="I20" s="202">
        <v>3002227.7611249201</v>
      </c>
      <c r="J20" s="253">
        <f>G20-G19</f>
        <v>30476.970000002533</v>
      </c>
      <c r="K20" s="254">
        <f t="shared" ref="K20:K30" si="1">G20-G7</f>
        <v>509897.65000000224</v>
      </c>
    </row>
    <row r="21" spans="1:12" ht="14.1" customHeight="1">
      <c r="A21" s="127">
        <v>37321</v>
      </c>
      <c r="B21" s="252">
        <v>2002</v>
      </c>
      <c r="C21" s="199">
        <v>1297246.3</v>
      </c>
      <c r="D21" s="200">
        <v>2689328.67</v>
      </c>
      <c r="E21" s="200">
        <v>1801070.72</v>
      </c>
      <c r="F21" s="200">
        <v>10221994.699999999</v>
      </c>
      <c r="G21" s="201">
        <v>16015038.039999999</v>
      </c>
      <c r="H21" s="200">
        <v>13007898.540500306</v>
      </c>
      <c r="I21" s="202">
        <v>3005803.0494996952</v>
      </c>
      <c r="J21" s="253">
        <f t="shared" ref="J21:J30" si="2">G21-G20</f>
        <v>27333.990000000224</v>
      </c>
      <c r="K21" s="254">
        <f t="shared" si="1"/>
        <v>480512.9299999997</v>
      </c>
    </row>
    <row r="22" spans="1:12" ht="14.1" hidden="1" customHeight="1">
      <c r="A22" s="127">
        <v>37353</v>
      </c>
      <c r="B22" s="252">
        <v>2002</v>
      </c>
      <c r="C22" s="199">
        <v>1298917.3899999999</v>
      </c>
      <c r="D22" s="200">
        <v>2689128.46</v>
      </c>
      <c r="E22" s="200">
        <v>1805720.72</v>
      </c>
      <c r="F22" s="200">
        <v>10250831</v>
      </c>
      <c r="G22" s="201">
        <v>16055701.99</v>
      </c>
      <c r="H22" s="200">
        <v>13044792.731214562</v>
      </c>
      <c r="I22" s="202">
        <v>3010199.6587854396</v>
      </c>
      <c r="J22" s="253">
        <f t="shared" si="2"/>
        <v>40663.950000001118</v>
      </c>
      <c r="K22" s="254">
        <f t="shared" si="1"/>
        <v>475841.81000000238</v>
      </c>
    </row>
    <row r="23" spans="1:12" ht="14.1" hidden="1" customHeight="1">
      <c r="A23" s="127">
        <v>37385</v>
      </c>
      <c r="B23" s="252">
        <v>2002</v>
      </c>
      <c r="C23" s="199">
        <v>1302290.8500000001</v>
      </c>
      <c r="D23" s="200">
        <v>2691257.97</v>
      </c>
      <c r="E23" s="200">
        <v>1816636.86</v>
      </c>
      <c r="F23" s="200">
        <v>10286721.199999999</v>
      </c>
      <c r="G23" s="201">
        <v>16107854.069999998</v>
      </c>
      <c r="H23" s="200">
        <v>13092860.746249529</v>
      </c>
      <c r="I23" s="202">
        <v>3014648.6037504701</v>
      </c>
      <c r="J23" s="253">
        <f t="shared" si="2"/>
        <v>52152.079999998212</v>
      </c>
      <c r="K23" s="254">
        <f t="shared" si="1"/>
        <v>487626.55999999866</v>
      </c>
    </row>
    <row r="24" spans="1:12" ht="14.1" hidden="1" customHeight="1">
      <c r="A24" s="127">
        <v>37417</v>
      </c>
      <c r="B24" s="252">
        <v>2002</v>
      </c>
      <c r="C24" s="199">
        <v>1299854.29</v>
      </c>
      <c r="D24" s="200">
        <v>2691502.13</v>
      </c>
      <c r="E24" s="200">
        <v>1827857.1</v>
      </c>
      <c r="F24" s="200">
        <v>10325790.1</v>
      </c>
      <c r="G24" s="201">
        <v>16154996.999999996</v>
      </c>
      <c r="H24" s="200">
        <v>13135909.935445551</v>
      </c>
      <c r="I24" s="202">
        <v>3019204.5145544489</v>
      </c>
      <c r="J24" s="253">
        <f t="shared" si="2"/>
        <v>47142.929999997839</v>
      </c>
      <c r="K24" s="254">
        <f t="shared" si="1"/>
        <v>487578.79999999702</v>
      </c>
    </row>
    <row r="25" spans="1:12" ht="14.1" hidden="1" customHeight="1">
      <c r="A25" s="127">
        <v>37449</v>
      </c>
      <c r="B25" s="252">
        <v>2002</v>
      </c>
      <c r="C25" s="199">
        <v>1301139.25</v>
      </c>
      <c r="D25" s="200">
        <v>2690786.51</v>
      </c>
      <c r="E25" s="200">
        <v>1838454.64</v>
      </c>
      <c r="F25" s="200">
        <v>10364859.300000001</v>
      </c>
      <c r="G25" s="201">
        <v>16205739.465</v>
      </c>
      <c r="H25" s="200">
        <v>13181193.995750001</v>
      </c>
      <c r="I25" s="202">
        <v>3024927.2492499994</v>
      </c>
      <c r="J25" s="256">
        <f t="shared" si="2"/>
        <v>50742.465000003576</v>
      </c>
      <c r="K25" s="257">
        <f t="shared" si="1"/>
        <v>495343.59500000067</v>
      </c>
    </row>
    <row r="26" spans="1:12" ht="14.1" hidden="1" customHeight="1">
      <c r="A26" s="127">
        <v>37481</v>
      </c>
      <c r="B26" s="252">
        <v>2002</v>
      </c>
      <c r="C26" s="199">
        <v>1302506.03</v>
      </c>
      <c r="D26" s="200">
        <v>2689882.78</v>
      </c>
      <c r="E26" s="200">
        <v>1849250.23</v>
      </c>
      <c r="F26" s="200">
        <v>10397932.4</v>
      </c>
      <c r="G26" s="201">
        <v>16249513.1</v>
      </c>
      <c r="H26" s="200">
        <v>13220235.73251668</v>
      </c>
      <c r="I26" s="202">
        <v>3030287.6674833209</v>
      </c>
      <c r="J26" s="253">
        <f t="shared" si="2"/>
        <v>43773.634999999776</v>
      </c>
      <c r="K26" s="254">
        <f t="shared" si="1"/>
        <v>495387.62999999896</v>
      </c>
    </row>
    <row r="27" spans="1:12" ht="14.1" hidden="1" customHeight="1">
      <c r="A27" s="127">
        <v>37513</v>
      </c>
      <c r="B27" s="252">
        <v>2002</v>
      </c>
      <c r="C27" s="199">
        <v>1299364.72</v>
      </c>
      <c r="D27" s="200">
        <v>2689008.23</v>
      </c>
      <c r="E27" s="200">
        <v>1857848.2</v>
      </c>
      <c r="F27" s="200">
        <v>10431942.6</v>
      </c>
      <c r="G27" s="201">
        <v>16287786.18</v>
      </c>
      <c r="H27" s="200">
        <v>13253276.343221797</v>
      </c>
      <c r="I27" s="202">
        <v>3035490.2567782043</v>
      </c>
      <c r="J27" s="253">
        <f t="shared" si="2"/>
        <v>38273.080000000075</v>
      </c>
      <c r="K27" s="254">
        <f t="shared" si="1"/>
        <v>490861.04000000283</v>
      </c>
    </row>
    <row r="28" spans="1:12" ht="14.1" hidden="1" customHeight="1">
      <c r="A28" s="127">
        <v>37545</v>
      </c>
      <c r="B28" s="252">
        <v>2002</v>
      </c>
      <c r="C28" s="199">
        <v>1294648.1100000001</v>
      </c>
      <c r="D28" s="200">
        <v>2689474.47</v>
      </c>
      <c r="E28" s="200">
        <v>1866194.88</v>
      </c>
      <c r="F28" s="200">
        <v>10466722.100000001</v>
      </c>
      <c r="G28" s="201">
        <v>16330685.480000004</v>
      </c>
      <c r="H28" s="200">
        <v>13290533.942988586</v>
      </c>
      <c r="I28" s="202">
        <v>3040891.2970114169</v>
      </c>
      <c r="J28" s="253">
        <f t="shared" si="2"/>
        <v>42899.30000000447</v>
      </c>
      <c r="K28" s="254">
        <f t="shared" si="1"/>
        <v>494500.07000000402</v>
      </c>
    </row>
    <row r="29" spans="1:12" ht="14.1" hidden="1" customHeight="1">
      <c r="A29" s="127">
        <v>37577</v>
      </c>
      <c r="B29" s="252">
        <v>2002</v>
      </c>
      <c r="C29" s="199">
        <v>1306553.47</v>
      </c>
      <c r="D29" s="200">
        <v>2690936.46</v>
      </c>
      <c r="E29" s="200">
        <v>1873803.57</v>
      </c>
      <c r="F29" s="200">
        <v>10494975.1</v>
      </c>
      <c r="G29" s="201">
        <v>16374379.050000003</v>
      </c>
      <c r="H29" s="200">
        <v>13328802.895994129</v>
      </c>
      <c r="I29" s="202">
        <v>3045989.0440058727</v>
      </c>
      <c r="J29" s="253">
        <f t="shared" si="2"/>
        <v>43693.569999998435</v>
      </c>
      <c r="K29" s="254">
        <f t="shared" si="1"/>
        <v>494951.10000000522</v>
      </c>
    </row>
    <row r="30" spans="1:12" ht="14.1" hidden="1" customHeight="1">
      <c r="A30" s="127">
        <v>37609</v>
      </c>
      <c r="B30" s="252">
        <v>2002</v>
      </c>
      <c r="C30" s="199">
        <v>1316197.44</v>
      </c>
      <c r="D30" s="200">
        <v>2690106.51</v>
      </c>
      <c r="E30" s="200">
        <v>1876643.48</v>
      </c>
      <c r="F30" s="200">
        <v>10527515.699999999</v>
      </c>
      <c r="G30" s="201">
        <v>16418807.880000001</v>
      </c>
      <c r="H30" s="200">
        <v>13367940.430251479</v>
      </c>
      <c r="I30" s="202">
        <v>3050846.3397485181</v>
      </c>
      <c r="J30" s="253">
        <f t="shared" si="2"/>
        <v>44428.829999998212</v>
      </c>
      <c r="K30" s="254">
        <f t="shared" si="1"/>
        <v>494459.34999999963</v>
      </c>
      <c r="L30" s="135"/>
    </row>
    <row r="31" spans="1:12" ht="14.1" hidden="1" customHeight="1">
      <c r="A31" s="140">
        <v>2003</v>
      </c>
      <c r="B31" s="252">
        <v>2003</v>
      </c>
      <c r="C31" s="199"/>
      <c r="D31" s="200"/>
      <c r="E31" s="200"/>
      <c r="F31" s="200"/>
      <c r="G31" s="201"/>
      <c r="H31" s="200"/>
      <c r="I31" s="202"/>
      <c r="J31" s="199"/>
      <c r="K31" s="202"/>
    </row>
    <row r="32" spans="1:12" ht="14.1" hidden="1" customHeight="1">
      <c r="A32" s="127">
        <v>37622</v>
      </c>
      <c r="B32" s="252">
        <v>2003</v>
      </c>
      <c r="C32" s="199">
        <v>1323859.42</v>
      </c>
      <c r="D32" s="200">
        <v>2687587.98</v>
      </c>
      <c r="E32" s="200">
        <v>1882492.99</v>
      </c>
      <c r="F32" s="200">
        <v>10566936.199999999</v>
      </c>
      <c r="G32" s="201">
        <v>16469902.98</v>
      </c>
      <c r="H32" s="200">
        <v>13410783.285246834</v>
      </c>
      <c r="I32" s="202">
        <v>3057097.7047531642</v>
      </c>
      <c r="J32" s="253">
        <f>G32-G30</f>
        <v>51095.099999999627</v>
      </c>
      <c r="K32" s="254">
        <f>G32-G19</f>
        <v>512675.9000000041</v>
      </c>
    </row>
    <row r="33" spans="1:12" ht="14.1" hidden="1" customHeight="1">
      <c r="A33" s="127">
        <v>37654</v>
      </c>
      <c r="B33" s="252">
        <v>2003</v>
      </c>
      <c r="C33" s="199">
        <v>1324960.92</v>
      </c>
      <c r="D33" s="200">
        <v>2686063.3</v>
      </c>
      <c r="E33" s="200">
        <v>1893776.93</v>
      </c>
      <c r="F33" s="200">
        <v>10605145.800000001</v>
      </c>
      <c r="G33" s="201">
        <v>16514848.899999997</v>
      </c>
      <c r="H33" s="200">
        <v>13450815.567570178</v>
      </c>
      <c r="I33" s="202">
        <v>3063684.6524298191</v>
      </c>
      <c r="J33" s="253">
        <f>G33-G32</f>
        <v>44945.9199999962</v>
      </c>
      <c r="K33" s="254">
        <f t="shared" ref="K33:K43" si="3">G33-G20</f>
        <v>527144.84999999776</v>
      </c>
    </row>
    <row r="34" spans="1:12" ht="14.1" customHeight="1">
      <c r="A34" s="127">
        <v>37686</v>
      </c>
      <c r="B34" s="252">
        <v>2003</v>
      </c>
      <c r="C34" s="199">
        <v>1325654.3999999999</v>
      </c>
      <c r="D34" s="200">
        <v>2684431.71</v>
      </c>
      <c r="E34" s="200">
        <v>1904427.67</v>
      </c>
      <c r="F34" s="200">
        <v>10642545.200000001</v>
      </c>
      <c r="G34" s="201">
        <v>16560649.449999997</v>
      </c>
      <c r="H34" s="200">
        <v>13490755.384989111</v>
      </c>
      <c r="I34" s="202">
        <v>3070297.1850108905</v>
      </c>
      <c r="J34" s="253">
        <f t="shared" ref="J34:J43" si="4">G34-G33</f>
        <v>45800.550000000745</v>
      </c>
      <c r="K34" s="254">
        <f t="shared" si="3"/>
        <v>545611.40999999829</v>
      </c>
    </row>
    <row r="35" spans="1:12" ht="14.1" hidden="1" customHeight="1">
      <c r="A35" s="127">
        <v>37718</v>
      </c>
      <c r="B35" s="252">
        <v>2003</v>
      </c>
      <c r="C35" s="199">
        <v>1325068.4099999999</v>
      </c>
      <c r="D35" s="200">
        <v>2683072.6</v>
      </c>
      <c r="E35" s="200">
        <v>1913038.98</v>
      </c>
      <c r="F35" s="200">
        <v>10683365.4</v>
      </c>
      <c r="G35" s="201">
        <v>16608351.620000001</v>
      </c>
      <c r="H35" s="200">
        <v>13530805.255319733</v>
      </c>
      <c r="I35" s="202">
        <v>3078159.9146802681</v>
      </c>
      <c r="J35" s="253">
        <f t="shared" si="4"/>
        <v>47702.170000003651</v>
      </c>
      <c r="K35" s="254">
        <f t="shared" si="3"/>
        <v>552649.63000000082</v>
      </c>
    </row>
    <row r="36" spans="1:12" ht="14.1" hidden="1" customHeight="1">
      <c r="A36" s="127">
        <v>37750</v>
      </c>
      <c r="B36" s="252">
        <v>2003</v>
      </c>
      <c r="C36" s="199">
        <v>1322069.55</v>
      </c>
      <c r="D36" s="200">
        <v>2679412.98</v>
      </c>
      <c r="E36" s="200">
        <v>1914744.13</v>
      </c>
      <c r="F36" s="200">
        <v>10718516.699999999</v>
      </c>
      <c r="G36" s="201">
        <v>16642490.389999999</v>
      </c>
      <c r="H36" s="200">
        <v>13557707.986262968</v>
      </c>
      <c r="I36" s="202">
        <v>3085641.633737029</v>
      </c>
      <c r="J36" s="253">
        <f t="shared" si="4"/>
        <v>34138.76999999769</v>
      </c>
      <c r="K36" s="254">
        <f t="shared" si="3"/>
        <v>534636.3200000003</v>
      </c>
    </row>
    <row r="37" spans="1:12" ht="14.1" hidden="1" customHeight="1">
      <c r="A37" s="127">
        <v>37782</v>
      </c>
      <c r="B37" s="252">
        <v>2003</v>
      </c>
      <c r="C37" s="199">
        <v>1319453.8500000001</v>
      </c>
      <c r="D37" s="200">
        <v>2678532.31</v>
      </c>
      <c r="E37" s="200">
        <v>1917709.23</v>
      </c>
      <c r="F37" s="200">
        <v>10743175.4</v>
      </c>
      <c r="G37" s="201">
        <v>16669734.899999999</v>
      </c>
      <c r="H37" s="200">
        <v>13577569.925990494</v>
      </c>
      <c r="I37" s="202">
        <v>3092771.9040095038</v>
      </c>
      <c r="J37" s="253">
        <f t="shared" si="4"/>
        <v>27244.509999999776</v>
      </c>
      <c r="K37" s="254">
        <f t="shared" si="3"/>
        <v>514737.90000000224</v>
      </c>
    </row>
    <row r="38" spans="1:12" ht="14.1" hidden="1" customHeight="1">
      <c r="A38" s="127">
        <v>37814</v>
      </c>
      <c r="B38" s="252">
        <v>2003</v>
      </c>
      <c r="C38" s="199">
        <v>1316090.67</v>
      </c>
      <c r="D38" s="200">
        <v>2678805.7200000002</v>
      </c>
      <c r="E38" s="200">
        <v>1923567.97</v>
      </c>
      <c r="F38" s="200">
        <v>10768529.9</v>
      </c>
      <c r="G38" s="201">
        <v>16700724.259999996</v>
      </c>
      <c r="H38" s="200">
        <v>13601439.650755346</v>
      </c>
      <c r="I38" s="202">
        <v>3099838.8192446521</v>
      </c>
      <c r="J38" s="256">
        <f t="shared" si="4"/>
        <v>30989.359999997541</v>
      </c>
      <c r="K38" s="257">
        <f t="shared" si="3"/>
        <v>494984.7949999962</v>
      </c>
    </row>
    <row r="39" spans="1:12" ht="14.1" hidden="1" customHeight="1">
      <c r="A39" s="127">
        <v>37846</v>
      </c>
      <c r="B39" s="252">
        <v>2003</v>
      </c>
      <c r="C39" s="199">
        <v>1316492.3799999999</v>
      </c>
      <c r="D39" s="200">
        <v>2678301.33</v>
      </c>
      <c r="E39" s="200">
        <v>1929797.13</v>
      </c>
      <c r="F39" s="200">
        <v>10803386.300000001</v>
      </c>
      <c r="G39" s="201">
        <v>16743610.469999999</v>
      </c>
      <c r="H39" s="200">
        <v>13636939.073508736</v>
      </c>
      <c r="I39" s="202">
        <v>3107085.8464912619</v>
      </c>
      <c r="J39" s="253">
        <f t="shared" si="4"/>
        <v>42886.210000002757</v>
      </c>
      <c r="K39" s="254">
        <f t="shared" si="3"/>
        <v>494097.36999999918</v>
      </c>
    </row>
    <row r="40" spans="1:12" ht="14.1" hidden="1" customHeight="1">
      <c r="A40" s="127">
        <v>37878</v>
      </c>
      <c r="B40" s="252">
        <v>2003</v>
      </c>
      <c r="C40" s="199">
        <v>1316542.3500000001</v>
      </c>
      <c r="D40" s="200">
        <v>2676777.29</v>
      </c>
      <c r="E40" s="200">
        <v>1938099.65</v>
      </c>
      <c r="F40" s="200">
        <v>10837519.5</v>
      </c>
      <c r="G40" s="201">
        <v>16783246.509999998</v>
      </c>
      <c r="H40" s="200">
        <v>13668846.921900002</v>
      </c>
      <c r="I40" s="202">
        <v>3114498.0980999977</v>
      </c>
      <c r="J40" s="253">
        <f t="shared" si="4"/>
        <v>39636.039999999106</v>
      </c>
      <c r="K40" s="254">
        <f t="shared" si="3"/>
        <v>495460.32999999821</v>
      </c>
    </row>
    <row r="41" spans="1:12" ht="14.1" hidden="1" customHeight="1">
      <c r="A41" s="127">
        <v>37910</v>
      </c>
      <c r="B41" s="252">
        <v>2003</v>
      </c>
      <c r="C41" s="199">
        <v>1315437.0900000001</v>
      </c>
      <c r="D41" s="200">
        <v>2675057.2400000002</v>
      </c>
      <c r="E41" s="200">
        <v>1945685.35</v>
      </c>
      <c r="F41" s="200">
        <v>10870012</v>
      </c>
      <c r="G41" s="201">
        <v>16818458.75</v>
      </c>
      <c r="H41" s="200">
        <v>13696357.302900078</v>
      </c>
      <c r="I41" s="202">
        <v>3121836.4170999196</v>
      </c>
      <c r="J41" s="253">
        <f t="shared" si="4"/>
        <v>35212.240000002086</v>
      </c>
      <c r="K41" s="254">
        <f t="shared" si="3"/>
        <v>487773.26999999583</v>
      </c>
    </row>
    <row r="42" spans="1:12" ht="14.1" hidden="1" customHeight="1">
      <c r="A42" s="127">
        <v>37942</v>
      </c>
      <c r="B42" s="252">
        <v>2003</v>
      </c>
      <c r="C42" s="199">
        <v>1310501.75</v>
      </c>
      <c r="D42" s="200">
        <v>2672538.2200000002</v>
      </c>
      <c r="E42" s="200">
        <v>1950761.69</v>
      </c>
      <c r="F42" s="200">
        <v>10904764.6</v>
      </c>
      <c r="G42" s="201">
        <v>16850756.650000002</v>
      </c>
      <c r="H42" s="200">
        <v>13720822.438810693</v>
      </c>
      <c r="I42" s="202">
        <v>3129349.6611893098</v>
      </c>
      <c r="J42" s="253">
        <f t="shared" si="4"/>
        <v>32297.900000002235</v>
      </c>
      <c r="K42" s="254">
        <f t="shared" si="3"/>
        <v>476377.59999999963</v>
      </c>
    </row>
    <row r="43" spans="1:12" ht="14.1" hidden="1" customHeight="1">
      <c r="A43" s="127">
        <v>37974</v>
      </c>
      <c r="B43" s="252">
        <v>2003</v>
      </c>
      <c r="C43" s="199">
        <v>1308917.47</v>
      </c>
      <c r="D43" s="200">
        <v>2670567.0499999998</v>
      </c>
      <c r="E43" s="200">
        <v>1953441.35</v>
      </c>
      <c r="F43" s="200">
        <v>10934743.300000001</v>
      </c>
      <c r="G43" s="201">
        <v>16878443.919999998</v>
      </c>
      <c r="H43" s="200">
        <v>13739655.135658385</v>
      </c>
      <c r="I43" s="202">
        <v>3137512.4843416149</v>
      </c>
      <c r="J43" s="253">
        <f t="shared" si="4"/>
        <v>27687.269999995828</v>
      </c>
      <c r="K43" s="254">
        <f t="shared" si="3"/>
        <v>459636.03999999724</v>
      </c>
      <c r="L43" s="135"/>
    </row>
    <row r="44" spans="1:12" ht="14.1" hidden="1" customHeight="1">
      <c r="A44" s="140">
        <v>2004</v>
      </c>
      <c r="B44" s="252">
        <v>2004</v>
      </c>
      <c r="C44" s="199"/>
      <c r="D44" s="200"/>
      <c r="E44" s="200"/>
      <c r="F44" s="200"/>
      <c r="G44" s="201"/>
      <c r="H44" s="200"/>
      <c r="I44" s="202"/>
      <c r="J44" s="253"/>
      <c r="K44" s="254"/>
    </row>
    <row r="45" spans="1:12" ht="14.1" hidden="1" customHeight="1">
      <c r="A45" s="127">
        <v>37987</v>
      </c>
      <c r="B45" s="252">
        <v>2004</v>
      </c>
      <c r="C45" s="199">
        <v>1306047.1100000001</v>
      </c>
      <c r="D45" s="200">
        <v>2663769.16</v>
      </c>
      <c r="E45" s="200">
        <v>1960250.21</v>
      </c>
      <c r="F45" s="200">
        <v>10962841.800000001</v>
      </c>
      <c r="G45" s="201">
        <v>16907471.550000001</v>
      </c>
      <c r="H45" s="200">
        <v>13760201.37838744</v>
      </c>
      <c r="I45" s="202">
        <v>3146023.7616125601</v>
      </c>
      <c r="J45" s="253">
        <f>G45-G43</f>
        <v>29027.630000002682</v>
      </c>
      <c r="K45" s="254">
        <f>G45-G32</f>
        <v>437568.5700000003</v>
      </c>
    </row>
    <row r="46" spans="1:12" ht="14.1" hidden="1" customHeight="1">
      <c r="A46" s="127">
        <v>38019</v>
      </c>
      <c r="B46" s="252">
        <v>2004</v>
      </c>
      <c r="C46" s="199">
        <v>1300616.71</v>
      </c>
      <c r="D46" s="200">
        <v>2669344.36</v>
      </c>
      <c r="E46" s="200">
        <v>1987281.01</v>
      </c>
      <c r="F46" s="200">
        <v>11000599.800000001</v>
      </c>
      <c r="G46" s="201">
        <v>16962013.450000003</v>
      </c>
      <c r="H46" s="200">
        <v>13805320.695038173</v>
      </c>
      <c r="I46" s="202">
        <v>3156141.5449618278</v>
      </c>
      <c r="J46" s="253">
        <f>G46-G45</f>
        <v>54541.900000002235</v>
      </c>
      <c r="K46" s="254">
        <f t="shared" ref="K46:K56" si="5">G46-G33</f>
        <v>447164.55000000633</v>
      </c>
    </row>
    <row r="47" spans="1:12" ht="14.1" customHeight="1">
      <c r="A47" s="127">
        <v>38051</v>
      </c>
      <c r="B47" s="252">
        <v>2004</v>
      </c>
      <c r="C47" s="199">
        <v>1301069.77</v>
      </c>
      <c r="D47" s="200">
        <v>2668207.4500000002</v>
      </c>
      <c r="E47" s="200">
        <v>1992473.33</v>
      </c>
      <c r="F47" s="200">
        <v>11039473.799999999</v>
      </c>
      <c r="G47" s="201">
        <v>17008120.699999996</v>
      </c>
      <c r="H47" s="200">
        <v>13841760.131481966</v>
      </c>
      <c r="I47" s="202">
        <v>3166290.8385180309</v>
      </c>
      <c r="J47" s="253">
        <f t="shared" ref="J47:J56" si="6">G47-G46</f>
        <v>46107.249999992549</v>
      </c>
      <c r="K47" s="254">
        <f t="shared" si="5"/>
        <v>447471.24999999814</v>
      </c>
    </row>
    <row r="48" spans="1:12" ht="14.1" hidden="1" customHeight="1">
      <c r="A48" s="127">
        <v>38083</v>
      </c>
      <c r="B48" s="252">
        <v>2004</v>
      </c>
      <c r="C48" s="199">
        <v>1299086.31</v>
      </c>
      <c r="D48" s="200">
        <v>2667259.04</v>
      </c>
      <c r="E48" s="200">
        <v>1996982.76</v>
      </c>
      <c r="F48" s="200">
        <v>11074757.4</v>
      </c>
      <c r="G48" s="201">
        <v>17037945.849999998</v>
      </c>
      <c r="H48" s="200">
        <v>13863543.093471453</v>
      </c>
      <c r="I48" s="202">
        <v>3174936.0365285459</v>
      </c>
      <c r="J48" s="253">
        <f t="shared" si="6"/>
        <v>29825.150000002235</v>
      </c>
      <c r="K48" s="254">
        <f t="shared" si="5"/>
        <v>429594.22999999672</v>
      </c>
    </row>
    <row r="49" spans="1:12" ht="14.1" hidden="1" customHeight="1">
      <c r="A49" s="127">
        <v>38115</v>
      </c>
      <c r="B49" s="252">
        <v>2004</v>
      </c>
      <c r="C49" s="199">
        <v>1291774.69</v>
      </c>
      <c r="D49" s="200">
        <v>2668725.17</v>
      </c>
      <c r="E49" s="200">
        <v>2005063.76</v>
      </c>
      <c r="F49" s="200">
        <v>11111021.300000001</v>
      </c>
      <c r="G49" s="201">
        <v>17080074.900000002</v>
      </c>
      <c r="H49" s="200">
        <v>13897732.282356389</v>
      </c>
      <c r="I49" s="202">
        <v>3183174.2776436135</v>
      </c>
      <c r="J49" s="253">
        <f t="shared" si="6"/>
        <v>42129.05000000447</v>
      </c>
      <c r="K49" s="254">
        <f t="shared" si="5"/>
        <v>437584.5100000035</v>
      </c>
    </row>
    <row r="50" spans="1:12" ht="14.1" hidden="1" customHeight="1">
      <c r="A50" s="127">
        <v>38147</v>
      </c>
      <c r="B50" s="252">
        <v>2004</v>
      </c>
      <c r="C50" s="199">
        <v>1281786.58</v>
      </c>
      <c r="D50" s="200">
        <v>2667785.6</v>
      </c>
      <c r="E50" s="200">
        <v>2014986.34</v>
      </c>
      <c r="F50" s="200">
        <v>11152476.300000001</v>
      </c>
      <c r="G50" s="201">
        <v>17122163.679999992</v>
      </c>
      <c r="H50" s="200">
        <v>13931770.141013388</v>
      </c>
      <c r="I50" s="202">
        <v>3191589.9489866057</v>
      </c>
      <c r="J50" s="253">
        <f t="shared" si="6"/>
        <v>42088.779999990016</v>
      </c>
      <c r="K50" s="254">
        <f t="shared" si="5"/>
        <v>452428.77999999374</v>
      </c>
    </row>
    <row r="51" spans="1:12" ht="14.1" hidden="1" customHeight="1">
      <c r="A51" s="127">
        <v>38179</v>
      </c>
      <c r="B51" s="252">
        <v>2004</v>
      </c>
      <c r="C51" s="199">
        <v>1266993.3899999999</v>
      </c>
      <c r="D51" s="200">
        <v>2665072.1800000002</v>
      </c>
      <c r="E51" s="200">
        <v>2024403.19</v>
      </c>
      <c r="F51" s="200">
        <v>11197205.1</v>
      </c>
      <c r="G51" s="201">
        <v>17168006.309999999</v>
      </c>
      <c r="H51" s="200">
        <v>13969886.93598331</v>
      </c>
      <c r="I51" s="202">
        <v>3199330.0940166879</v>
      </c>
      <c r="J51" s="256">
        <f t="shared" si="6"/>
        <v>45842.630000006407</v>
      </c>
      <c r="K51" s="257">
        <f t="shared" si="5"/>
        <v>467282.05000000261</v>
      </c>
    </row>
    <row r="52" spans="1:12" ht="14.1" hidden="1" customHeight="1">
      <c r="A52" s="127">
        <v>38211</v>
      </c>
      <c r="B52" s="252">
        <v>2004</v>
      </c>
      <c r="C52" s="199">
        <v>1259312.2</v>
      </c>
      <c r="D52" s="200">
        <v>2662595.04</v>
      </c>
      <c r="E52" s="200">
        <v>2032323.59</v>
      </c>
      <c r="F52" s="200">
        <v>11237307.5</v>
      </c>
      <c r="G52" s="201">
        <v>17205918.099999998</v>
      </c>
      <c r="H52" s="200">
        <v>14000312.164087273</v>
      </c>
      <c r="I52" s="202">
        <v>3206574.0559127256</v>
      </c>
      <c r="J52" s="253">
        <f t="shared" si="6"/>
        <v>37911.789999999106</v>
      </c>
      <c r="K52" s="254">
        <f t="shared" si="5"/>
        <v>462307.62999999896</v>
      </c>
    </row>
    <row r="53" spans="1:12" ht="14.1" hidden="1" customHeight="1">
      <c r="A53" s="127">
        <v>38243</v>
      </c>
      <c r="B53" s="252">
        <v>2004</v>
      </c>
      <c r="C53" s="199">
        <v>1259439.82</v>
      </c>
      <c r="D53" s="200">
        <v>2661262.2799999998</v>
      </c>
      <c r="E53" s="200">
        <v>2040946.41</v>
      </c>
      <c r="F53" s="200">
        <v>11276187.200000001</v>
      </c>
      <c r="G53" s="201">
        <v>17252130.139999997</v>
      </c>
      <c r="H53" s="200">
        <v>14038963.416020883</v>
      </c>
      <c r="I53" s="202">
        <v>3213808.7439791108</v>
      </c>
      <c r="J53" s="253">
        <f t="shared" si="6"/>
        <v>46212.039999999106</v>
      </c>
      <c r="K53" s="254">
        <f t="shared" si="5"/>
        <v>468883.62999999896</v>
      </c>
    </row>
    <row r="54" spans="1:12" ht="14.1" hidden="1" customHeight="1">
      <c r="A54" s="127">
        <v>38275</v>
      </c>
      <c r="B54" s="252">
        <v>2004</v>
      </c>
      <c r="C54" s="199">
        <v>1263309.8799999999</v>
      </c>
      <c r="D54" s="200">
        <v>2659891.1800000002</v>
      </c>
      <c r="E54" s="200">
        <v>2051266.03</v>
      </c>
      <c r="F54" s="200">
        <v>11316369.9</v>
      </c>
      <c r="G54" s="201">
        <v>17300126.939999998</v>
      </c>
      <c r="H54" s="200">
        <v>14078921.906931395</v>
      </c>
      <c r="I54" s="202">
        <v>3221611.3530686041</v>
      </c>
      <c r="J54" s="253">
        <f t="shared" si="6"/>
        <v>47996.800000000745</v>
      </c>
      <c r="K54" s="254">
        <f t="shared" si="5"/>
        <v>481668.18999999762</v>
      </c>
    </row>
    <row r="55" spans="1:12" ht="14.1" hidden="1" customHeight="1">
      <c r="A55" s="127">
        <v>38307</v>
      </c>
      <c r="B55" s="252">
        <v>2004</v>
      </c>
      <c r="C55" s="199">
        <v>1257457.22</v>
      </c>
      <c r="D55" s="200">
        <v>2659185.42</v>
      </c>
      <c r="E55" s="200">
        <v>2064044.49</v>
      </c>
      <c r="F55" s="200">
        <v>11357125.6</v>
      </c>
      <c r="G55" s="201">
        <v>17346709.34</v>
      </c>
      <c r="H55" s="200">
        <v>14117085.435501503</v>
      </c>
      <c r="I55" s="202">
        <v>3229847.7944984958</v>
      </c>
      <c r="J55" s="253">
        <f t="shared" si="6"/>
        <v>46582.400000002235</v>
      </c>
      <c r="K55" s="254">
        <f t="shared" si="5"/>
        <v>495952.68999999762</v>
      </c>
    </row>
    <row r="56" spans="1:12" ht="14.1" hidden="1" customHeight="1">
      <c r="A56" s="127">
        <v>38339</v>
      </c>
      <c r="B56" s="252">
        <v>2004</v>
      </c>
      <c r="C56" s="199">
        <v>1251838.93</v>
      </c>
      <c r="D56" s="200">
        <v>2657517.75</v>
      </c>
      <c r="E56" s="200">
        <v>2077182.07</v>
      </c>
      <c r="F56" s="200">
        <v>11399274.199999999</v>
      </c>
      <c r="G56" s="201">
        <v>17390461.049999997</v>
      </c>
      <c r="H56" s="200">
        <v>14152457.52983922</v>
      </c>
      <c r="I56" s="202">
        <v>3237984.6801607795</v>
      </c>
      <c r="J56" s="253">
        <f t="shared" si="6"/>
        <v>43751.709999997169</v>
      </c>
      <c r="K56" s="254">
        <f t="shared" si="5"/>
        <v>512017.12999999896</v>
      </c>
      <c r="L56" s="135"/>
    </row>
    <row r="57" spans="1:12" ht="14.1" hidden="1" customHeight="1">
      <c r="A57" s="140">
        <v>2005</v>
      </c>
      <c r="B57" s="252">
        <v>2005</v>
      </c>
      <c r="C57" s="199"/>
      <c r="D57" s="200"/>
      <c r="E57" s="200"/>
      <c r="F57" s="200"/>
      <c r="G57" s="201"/>
      <c r="H57" s="200"/>
      <c r="I57" s="202"/>
      <c r="J57" s="253"/>
      <c r="K57" s="254"/>
    </row>
    <row r="58" spans="1:12" ht="14.1" hidden="1" customHeight="1">
      <c r="A58" s="127">
        <v>38353</v>
      </c>
      <c r="B58" s="252">
        <v>2005</v>
      </c>
      <c r="C58" s="199">
        <v>1232903.28</v>
      </c>
      <c r="D58" s="200">
        <v>2656543.9900000002</v>
      </c>
      <c r="E58" s="200">
        <v>2089912.04</v>
      </c>
      <c r="F58" s="200">
        <v>11442703.299999999</v>
      </c>
      <c r="G58" s="201">
        <v>17433663.399999999</v>
      </c>
      <c r="H58" s="200">
        <v>14187099.264072429</v>
      </c>
      <c r="I58" s="202">
        <v>3245894.8759275707</v>
      </c>
      <c r="J58" s="253">
        <f>G58-G56</f>
        <v>43202.35000000149</v>
      </c>
      <c r="K58" s="254">
        <f>G58-G45</f>
        <v>526191.84999999776</v>
      </c>
    </row>
    <row r="59" spans="1:12" ht="14.1" hidden="1" customHeight="1">
      <c r="A59" s="127">
        <v>38385</v>
      </c>
      <c r="B59" s="252">
        <v>2005</v>
      </c>
      <c r="C59" s="199">
        <v>1233903.3400000001</v>
      </c>
      <c r="D59" s="200">
        <v>2653909.73</v>
      </c>
      <c r="E59" s="200">
        <v>2100242.66</v>
      </c>
      <c r="F59" s="200">
        <v>11482565.6</v>
      </c>
      <c r="G59" s="201">
        <v>17471060.149999999</v>
      </c>
      <c r="H59" s="200">
        <v>14217023.567393262</v>
      </c>
      <c r="I59" s="202">
        <v>3253143.6526067401</v>
      </c>
      <c r="J59" s="253">
        <f>G59-G58</f>
        <v>37396.75</v>
      </c>
      <c r="K59" s="254">
        <f t="shared" ref="K59:K69" si="7">G59-G46</f>
        <v>509046.69999999553</v>
      </c>
    </row>
    <row r="60" spans="1:12" ht="14.1" customHeight="1">
      <c r="A60" s="127">
        <v>38417</v>
      </c>
      <c r="B60" s="252">
        <v>2005</v>
      </c>
      <c r="C60" s="199">
        <v>1230111.95</v>
      </c>
      <c r="D60" s="200">
        <v>2650089.4700000002</v>
      </c>
      <c r="E60" s="200">
        <v>2110455.4700000002</v>
      </c>
      <c r="F60" s="200">
        <v>11522065.9</v>
      </c>
      <c r="G60" s="201">
        <v>17508409.719999999</v>
      </c>
      <c r="H60" s="200">
        <v>14246234.535307303</v>
      </c>
      <c r="I60" s="202">
        <v>3260792.6146926954</v>
      </c>
      <c r="J60" s="253">
        <f t="shared" ref="J60:J69" si="8">G60-G59</f>
        <v>37349.570000000298</v>
      </c>
      <c r="K60" s="254">
        <f t="shared" si="7"/>
        <v>500289.02000000328</v>
      </c>
    </row>
    <row r="61" spans="1:12" ht="14.1" hidden="1" customHeight="1">
      <c r="A61" s="127">
        <v>38449</v>
      </c>
      <c r="B61" s="252">
        <v>2005</v>
      </c>
      <c r="C61" s="199">
        <v>1231896.57</v>
      </c>
      <c r="D61" s="200">
        <v>2646927.7999999998</v>
      </c>
      <c r="E61" s="200">
        <v>2128283.83</v>
      </c>
      <c r="F61" s="200">
        <v>11576327.300000001</v>
      </c>
      <c r="G61" s="201">
        <v>17584147.739999998</v>
      </c>
      <c r="H61" s="200">
        <v>14310568.139544122</v>
      </c>
      <c r="I61" s="202">
        <v>3272030.6404558751</v>
      </c>
      <c r="J61" s="253">
        <f t="shared" si="8"/>
        <v>75738.019999999553</v>
      </c>
      <c r="K61" s="254">
        <f t="shared" si="7"/>
        <v>546201.8900000006</v>
      </c>
    </row>
    <row r="62" spans="1:12" ht="14.1" hidden="1" customHeight="1">
      <c r="A62" s="127">
        <v>38481</v>
      </c>
      <c r="B62" s="252">
        <v>2005</v>
      </c>
      <c r="C62" s="199">
        <v>1238090.28</v>
      </c>
      <c r="D62" s="200">
        <v>2647038.0299999998</v>
      </c>
      <c r="E62" s="200">
        <v>2154357.88</v>
      </c>
      <c r="F62" s="200">
        <v>11660220.300000001</v>
      </c>
      <c r="G62" s="201">
        <v>17696351.579999998</v>
      </c>
      <c r="H62" s="200">
        <v>14406429.672858963</v>
      </c>
      <c r="I62" s="202">
        <v>3288999.0271410355</v>
      </c>
      <c r="J62" s="253">
        <f t="shared" si="8"/>
        <v>112203.83999999985</v>
      </c>
      <c r="K62" s="254">
        <f t="shared" si="7"/>
        <v>616276.67999999598</v>
      </c>
    </row>
    <row r="63" spans="1:12" ht="14.1" hidden="1" customHeight="1">
      <c r="A63" s="127">
        <v>38513</v>
      </c>
      <c r="B63" s="252">
        <v>2005</v>
      </c>
      <c r="C63" s="199">
        <v>1252798.6399999999</v>
      </c>
      <c r="D63" s="200">
        <v>2650275.1</v>
      </c>
      <c r="E63" s="200">
        <v>2183566.54</v>
      </c>
      <c r="F63" s="200">
        <v>11770496.800000001</v>
      </c>
      <c r="G63" s="201">
        <v>17857432.210000001</v>
      </c>
      <c r="H63" s="200">
        <v>14546421.898140302</v>
      </c>
      <c r="I63" s="202">
        <v>3310640.5618596962</v>
      </c>
      <c r="J63" s="253">
        <f t="shared" si="8"/>
        <v>161080.63000000268</v>
      </c>
      <c r="K63" s="254">
        <f t="shared" si="7"/>
        <v>735268.53000000864</v>
      </c>
    </row>
    <row r="64" spans="1:12" ht="14.1" hidden="1" customHeight="1">
      <c r="A64" s="127">
        <v>38545</v>
      </c>
      <c r="B64" s="252">
        <v>2005</v>
      </c>
      <c r="C64" s="199">
        <v>1262472.6000000001</v>
      </c>
      <c r="D64" s="200">
        <v>2653333.62</v>
      </c>
      <c r="E64" s="200">
        <v>2209479.19</v>
      </c>
      <c r="F64" s="200">
        <v>11878556.800000001</v>
      </c>
      <c r="G64" s="201">
        <v>18008562.820000004</v>
      </c>
      <c r="H64" s="200">
        <v>14676439.699350629</v>
      </c>
      <c r="I64" s="202">
        <v>3332259.4806493712</v>
      </c>
      <c r="J64" s="256">
        <f t="shared" si="8"/>
        <v>151130.61000000313</v>
      </c>
      <c r="K64" s="257">
        <f t="shared" si="7"/>
        <v>840556.51000000536</v>
      </c>
    </row>
    <row r="65" spans="1:12" ht="14.1" hidden="1" customHeight="1">
      <c r="A65" s="127">
        <v>38577</v>
      </c>
      <c r="B65" s="252">
        <v>2005</v>
      </c>
      <c r="C65" s="199">
        <v>1259610.1599999999</v>
      </c>
      <c r="D65" s="200">
        <v>2655652.4500000002</v>
      </c>
      <c r="E65" s="200">
        <v>2234264.48</v>
      </c>
      <c r="F65" s="200">
        <v>11966946</v>
      </c>
      <c r="G65" s="201">
        <v>18126752.809999991</v>
      </c>
      <c r="H65" s="200">
        <v>14776093.052985042</v>
      </c>
      <c r="I65" s="202">
        <v>3350924.9970149538</v>
      </c>
      <c r="J65" s="253">
        <f t="shared" si="8"/>
        <v>118189.98999998719</v>
      </c>
      <c r="K65" s="254">
        <f t="shared" si="7"/>
        <v>920834.70999999344</v>
      </c>
    </row>
    <row r="66" spans="1:12" ht="14.1" hidden="1" customHeight="1">
      <c r="A66" s="127">
        <v>38609</v>
      </c>
      <c r="B66" s="252">
        <v>2005</v>
      </c>
      <c r="C66" s="199">
        <v>1251444.8899999999</v>
      </c>
      <c r="D66" s="200">
        <v>2656397.54</v>
      </c>
      <c r="E66" s="200">
        <v>2256290.9500000002</v>
      </c>
      <c r="F66" s="200">
        <v>12038937.299999999</v>
      </c>
      <c r="G66" s="201">
        <v>18213712.249999996</v>
      </c>
      <c r="H66" s="200">
        <v>14847507.878822217</v>
      </c>
      <c r="I66" s="202">
        <v>3366732.041177778</v>
      </c>
      <c r="J66" s="253">
        <f t="shared" si="8"/>
        <v>86959.440000005066</v>
      </c>
      <c r="K66" s="254">
        <f t="shared" si="7"/>
        <v>961582.1099999994</v>
      </c>
    </row>
    <row r="67" spans="1:12" ht="14.1" hidden="1" customHeight="1">
      <c r="A67" s="127">
        <v>38641</v>
      </c>
      <c r="B67" s="252">
        <v>2005</v>
      </c>
      <c r="C67" s="199">
        <v>1246496.3999999999</v>
      </c>
      <c r="D67" s="200">
        <v>2654685.7400000002</v>
      </c>
      <c r="E67" s="200">
        <v>2276419.62</v>
      </c>
      <c r="F67" s="200">
        <v>12094758.5</v>
      </c>
      <c r="G67" s="201">
        <v>18283488.5</v>
      </c>
      <c r="H67" s="200">
        <v>14905416.475806681</v>
      </c>
      <c r="I67" s="202">
        <v>3379116.2341933222</v>
      </c>
      <c r="J67" s="253">
        <f t="shared" si="8"/>
        <v>69776.250000003725</v>
      </c>
      <c r="K67" s="254">
        <f t="shared" si="7"/>
        <v>983361.56000000238</v>
      </c>
    </row>
    <row r="68" spans="1:12" ht="14.1" hidden="1" customHeight="1">
      <c r="A68" s="127">
        <v>38673</v>
      </c>
      <c r="B68" s="252">
        <v>2005</v>
      </c>
      <c r="C68" s="199">
        <v>1243180.6499999999</v>
      </c>
      <c r="D68" s="200">
        <v>2651123.2999999998</v>
      </c>
      <c r="E68" s="200">
        <v>2291281.2400000002</v>
      </c>
      <c r="F68" s="200">
        <v>12134551.5</v>
      </c>
      <c r="G68" s="201">
        <v>18328142.780000001</v>
      </c>
      <c r="H68" s="200">
        <v>14940475.190657053</v>
      </c>
      <c r="I68" s="202">
        <v>3388980.8093429497</v>
      </c>
      <c r="J68" s="253">
        <f t="shared" si="8"/>
        <v>44654.280000001192</v>
      </c>
      <c r="K68" s="254">
        <f t="shared" si="7"/>
        <v>981433.44000000134</v>
      </c>
    </row>
    <row r="69" spans="1:12" ht="14.1" hidden="1" customHeight="1">
      <c r="A69" s="127">
        <v>38705</v>
      </c>
      <c r="B69" s="252">
        <v>2005</v>
      </c>
      <c r="C69" s="199">
        <v>1237997.2</v>
      </c>
      <c r="D69" s="200">
        <v>2647480.0099999998</v>
      </c>
      <c r="E69" s="200">
        <v>2301446.0699999998</v>
      </c>
      <c r="F69" s="200">
        <v>12171719.9</v>
      </c>
      <c r="G69" s="201">
        <v>18362246.949999999</v>
      </c>
      <c r="H69" s="200">
        <v>14967567.550446734</v>
      </c>
      <c r="I69" s="202">
        <v>3396238.7895532642</v>
      </c>
      <c r="J69" s="253">
        <f t="shared" si="8"/>
        <v>34104.169999998063</v>
      </c>
      <c r="K69" s="254">
        <f t="shared" si="7"/>
        <v>971785.90000000224</v>
      </c>
      <c r="L69" s="135"/>
    </row>
    <row r="70" spans="1:12" ht="14.1" hidden="1" customHeight="1">
      <c r="A70" s="140">
        <v>2006</v>
      </c>
      <c r="B70" s="252">
        <v>2006</v>
      </c>
      <c r="C70" s="199"/>
      <c r="D70" s="200"/>
      <c r="E70" s="200"/>
      <c r="F70" s="200"/>
      <c r="G70" s="201"/>
      <c r="H70" s="200"/>
      <c r="I70" s="202"/>
      <c r="J70" s="253"/>
      <c r="K70" s="254"/>
    </row>
    <row r="71" spans="1:12" ht="14.1" hidden="1" customHeight="1">
      <c r="A71" s="127">
        <v>38718</v>
      </c>
      <c r="B71" s="252">
        <v>2006</v>
      </c>
      <c r="C71" s="199">
        <v>1230373.32</v>
      </c>
      <c r="D71" s="200">
        <v>2643385.2400000002</v>
      </c>
      <c r="E71" s="200">
        <v>2312591.06</v>
      </c>
      <c r="F71" s="200">
        <v>12204930.6</v>
      </c>
      <c r="G71" s="201">
        <v>18394839.34</v>
      </c>
      <c r="H71" s="200">
        <v>14995265.229796208</v>
      </c>
      <c r="I71" s="202">
        <v>3401109.4902037918</v>
      </c>
      <c r="J71" s="253">
        <f>G71-G69</f>
        <v>32592.390000000596</v>
      </c>
      <c r="K71" s="254">
        <f>G71-G58</f>
        <v>961175.94000000134</v>
      </c>
    </row>
    <row r="72" spans="1:12" ht="14.1" hidden="1" customHeight="1">
      <c r="A72" s="127">
        <v>38750</v>
      </c>
      <c r="B72" s="252">
        <v>2006</v>
      </c>
      <c r="C72" s="199">
        <v>1225063.96</v>
      </c>
      <c r="D72" s="200">
        <v>2641207.79</v>
      </c>
      <c r="E72" s="200">
        <v>2326672.87</v>
      </c>
      <c r="F72" s="200">
        <v>12241346.199999999</v>
      </c>
      <c r="G72" s="201">
        <v>18437411.149999999</v>
      </c>
      <c r="H72" s="200">
        <v>15032032.919393927</v>
      </c>
      <c r="I72" s="202">
        <v>3406311.960606073</v>
      </c>
      <c r="J72" s="253">
        <f>G72-G71</f>
        <v>42571.809999998659</v>
      </c>
      <c r="K72" s="254">
        <f t="shared" ref="K72:K82" si="9">G72-G59</f>
        <v>966351</v>
      </c>
    </row>
    <row r="73" spans="1:12" ht="14.1" customHeight="1">
      <c r="A73" s="127">
        <v>38782</v>
      </c>
      <c r="B73" s="252">
        <v>2006</v>
      </c>
      <c r="C73" s="199">
        <v>1220707.07</v>
      </c>
      <c r="D73" s="200">
        <v>2643289.67</v>
      </c>
      <c r="E73" s="200">
        <v>2340488</v>
      </c>
      <c r="F73" s="200">
        <v>12283772.800000001</v>
      </c>
      <c r="G73" s="201">
        <v>18487163.479999997</v>
      </c>
      <c r="H73" s="200">
        <v>15077598.970967544</v>
      </c>
      <c r="I73" s="202">
        <v>3409745.2490324541</v>
      </c>
      <c r="J73" s="253">
        <f t="shared" ref="J73:J82" si="10">G73-G72</f>
        <v>49752.329999998212</v>
      </c>
      <c r="K73" s="254">
        <f t="shared" si="9"/>
        <v>978753.75999999791</v>
      </c>
    </row>
    <row r="74" spans="1:12" ht="14.1" hidden="1" customHeight="1">
      <c r="A74" s="127">
        <v>38814</v>
      </c>
      <c r="B74" s="252">
        <v>2006</v>
      </c>
      <c r="C74" s="199">
        <v>1217579.49</v>
      </c>
      <c r="D74" s="200">
        <v>2647120.5699999998</v>
      </c>
      <c r="E74" s="200">
        <v>2355215.4700000002</v>
      </c>
      <c r="F74" s="200">
        <v>12332801.5</v>
      </c>
      <c r="G74" s="201">
        <v>18546720.709999997</v>
      </c>
      <c r="H74" s="200">
        <v>15131533.34029565</v>
      </c>
      <c r="I74" s="202">
        <v>3414989.5197043484</v>
      </c>
      <c r="J74" s="253">
        <f t="shared" si="10"/>
        <v>59557.230000000447</v>
      </c>
      <c r="K74" s="254">
        <f t="shared" si="9"/>
        <v>962572.96999999881</v>
      </c>
    </row>
    <row r="75" spans="1:12" ht="14.1" hidden="1" customHeight="1">
      <c r="A75" s="127">
        <v>38846</v>
      </c>
      <c r="B75" s="252">
        <v>2006</v>
      </c>
      <c r="C75" s="199">
        <v>1212560.2</v>
      </c>
      <c r="D75" s="200">
        <v>2648519.91</v>
      </c>
      <c r="E75" s="200">
        <v>2369184.31</v>
      </c>
      <c r="F75" s="200">
        <v>12377256.9</v>
      </c>
      <c r="G75" s="201">
        <v>18601500.449999999</v>
      </c>
      <c r="H75" s="200">
        <v>15180453.949999999</v>
      </c>
      <c r="I75" s="202">
        <v>3420716.8399999971</v>
      </c>
      <c r="J75" s="253">
        <f t="shared" si="10"/>
        <v>54779.740000002086</v>
      </c>
      <c r="K75" s="254">
        <f t="shared" si="9"/>
        <v>905148.87000000104</v>
      </c>
    </row>
    <row r="76" spans="1:12" ht="14.1" hidden="1" customHeight="1">
      <c r="A76" s="127">
        <v>38878</v>
      </c>
      <c r="B76" s="252">
        <v>2006</v>
      </c>
      <c r="C76" s="199">
        <v>1206961.24</v>
      </c>
      <c r="D76" s="200">
        <v>2649424.3199999998</v>
      </c>
      <c r="E76" s="200">
        <v>2382391.61</v>
      </c>
      <c r="F76" s="200">
        <v>12420967.5</v>
      </c>
      <c r="G76" s="201">
        <v>18656937.549999993</v>
      </c>
      <c r="H76" s="200">
        <v>15232096.721581182</v>
      </c>
      <c r="I76" s="202">
        <v>3424371.088418812</v>
      </c>
      <c r="J76" s="253">
        <f t="shared" si="10"/>
        <v>55437.09999999404</v>
      </c>
      <c r="K76" s="254">
        <f t="shared" si="9"/>
        <v>799505.3399999924</v>
      </c>
    </row>
    <row r="77" spans="1:12" ht="14.1" hidden="1" customHeight="1">
      <c r="A77" s="127">
        <v>38910</v>
      </c>
      <c r="B77" s="252">
        <v>2006</v>
      </c>
      <c r="C77" s="199">
        <v>1200102.3</v>
      </c>
      <c r="D77" s="200">
        <v>2651114.2400000002</v>
      </c>
      <c r="E77" s="200">
        <v>2394333.0299999998</v>
      </c>
      <c r="F77" s="200">
        <v>12461755.800000001</v>
      </c>
      <c r="G77" s="201">
        <v>18707705.800000004</v>
      </c>
      <c r="H77" s="200">
        <v>15279882.980896775</v>
      </c>
      <c r="I77" s="202">
        <v>3426830.4591032257</v>
      </c>
      <c r="J77" s="256">
        <f t="shared" si="10"/>
        <v>50768.250000011176</v>
      </c>
      <c r="K77" s="257">
        <f t="shared" si="9"/>
        <v>699142.98000000045</v>
      </c>
    </row>
    <row r="78" spans="1:12" ht="14.1" hidden="1" customHeight="1">
      <c r="A78" s="127">
        <v>38942</v>
      </c>
      <c r="B78" s="252">
        <v>2006</v>
      </c>
      <c r="C78" s="199">
        <v>1197772.02</v>
      </c>
      <c r="D78" s="200">
        <v>2651609.9</v>
      </c>
      <c r="E78" s="200">
        <v>2402960.0099999998</v>
      </c>
      <c r="F78" s="200">
        <v>12497116.700000001</v>
      </c>
      <c r="G78" s="201">
        <v>18748902.479999993</v>
      </c>
      <c r="H78" s="200">
        <v>15319166.390901707</v>
      </c>
      <c r="I78" s="202">
        <v>3428520.4590982874</v>
      </c>
      <c r="J78" s="253">
        <f t="shared" si="10"/>
        <v>41196.679999988526</v>
      </c>
      <c r="K78" s="254">
        <f t="shared" si="9"/>
        <v>622149.67000000179</v>
      </c>
    </row>
    <row r="79" spans="1:12" ht="14.1" hidden="1" customHeight="1">
      <c r="A79" s="127">
        <v>38974</v>
      </c>
      <c r="B79" s="252">
        <v>2006</v>
      </c>
      <c r="C79" s="199">
        <v>1197463.71</v>
      </c>
      <c r="D79" s="200">
        <v>2652241.6800000002</v>
      </c>
      <c r="E79" s="200">
        <v>2417594.35</v>
      </c>
      <c r="F79" s="200">
        <v>12534689.300000001</v>
      </c>
      <c r="G79" s="201">
        <v>18806283.439999994</v>
      </c>
      <c r="H79" s="200">
        <v>15373552.110000001</v>
      </c>
      <c r="I79" s="202">
        <v>3431949.0899999952</v>
      </c>
      <c r="J79" s="253">
        <f t="shared" si="10"/>
        <v>57380.960000000894</v>
      </c>
      <c r="K79" s="254">
        <f t="shared" si="9"/>
        <v>592571.18999999762</v>
      </c>
    </row>
    <row r="80" spans="1:12" ht="14.1" hidden="1" customHeight="1">
      <c r="A80" s="127">
        <v>39006</v>
      </c>
      <c r="B80" s="252">
        <v>2006</v>
      </c>
      <c r="C80" s="199">
        <v>1193412.02</v>
      </c>
      <c r="D80" s="200">
        <v>2653332.42</v>
      </c>
      <c r="E80" s="200">
        <v>2431436.16</v>
      </c>
      <c r="F80" s="200">
        <v>12573308.300000001</v>
      </c>
      <c r="G80" s="201">
        <v>18857500.380000003</v>
      </c>
      <c r="H80" s="200">
        <v>15421730.98076787</v>
      </c>
      <c r="I80" s="202">
        <v>3435862.1592321312</v>
      </c>
      <c r="J80" s="253">
        <f t="shared" si="10"/>
        <v>51216.940000008792</v>
      </c>
      <c r="K80" s="254">
        <f t="shared" si="9"/>
        <v>574011.88000000268</v>
      </c>
    </row>
    <row r="81" spans="1:12" ht="14.1" hidden="1" customHeight="1">
      <c r="A81" s="127">
        <v>39038</v>
      </c>
      <c r="B81" s="252">
        <v>2006</v>
      </c>
      <c r="C81" s="199">
        <v>1193506.6499999999</v>
      </c>
      <c r="D81" s="200">
        <v>2656428.86</v>
      </c>
      <c r="E81" s="200">
        <v>2443882.11</v>
      </c>
      <c r="F81" s="200">
        <v>12611903.800000001</v>
      </c>
      <c r="G81" s="201">
        <v>18914683.180000003</v>
      </c>
      <c r="H81" s="200">
        <v>15476083.67077305</v>
      </c>
      <c r="I81" s="202">
        <v>3439403.3592269518</v>
      </c>
      <c r="J81" s="253">
        <f t="shared" si="10"/>
        <v>57182.800000000745</v>
      </c>
      <c r="K81" s="254">
        <f t="shared" si="9"/>
        <v>586540.40000000224</v>
      </c>
    </row>
    <row r="82" spans="1:12" ht="14.1" hidden="1" customHeight="1">
      <c r="A82" s="127">
        <v>39070</v>
      </c>
      <c r="B82" s="252">
        <v>2006</v>
      </c>
      <c r="C82" s="199">
        <v>1196888.97</v>
      </c>
      <c r="D82" s="200">
        <v>2658899.11</v>
      </c>
      <c r="E82" s="200">
        <v>2455822.2200000002</v>
      </c>
      <c r="F82" s="200">
        <v>12644846</v>
      </c>
      <c r="G82" s="201">
        <v>18958121.929999996</v>
      </c>
      <c r="H82" s="200">
        <v>15516105.880785704</v>
      </c>
      <c r="I82" s="202">
        <v>3443008.6892142957</v>
      </c>
      <c r="J82" s="253">
        <f t="shared" si="10"/>
        <v>43438.749999992549</v>
      </c>
      <c r="K82" s="254">
        <f t="shared" si="9"/>
        <v>595874.97999999672</v>
      </c>
      <c r="L82" s="135"/>
    </row>
    <row r="83" spans="1:12" ht="14.1" hidden="1" customHeight="1">
      <c r="A83" s="140">
        <v>2007</v>
      </c>
      <c r="B83" s="252">
        <v>2007</v>
      </c>
      <c r="C83" s="199"/>
      <c r="D83" s="200"/>
      <c r="E83" s="200"/>
      <c r="F83" s="200"/>
      <c r="G83" s="201"/>
      <c r="H83" s="200"/>
      <c r="I83" s="202"/>
      <c r="J83" s="253"/>
      <c r="K83" s="254"/>
    </row>
    <row r="84" spans="1:12" ht="14.1" hidden="1" customHeight="1">
      <c r="A84" s="127">
        <v>39083</v>
      </c>
      <c r="B84" s="252">
        <v>2007</v>
      </c>
      <c r="C84" s="199">
        <v>1197677.69</v>
      </c>
      <c r="D84" s="200">
        <v>2663080.91</v>
      </c>
      <c r="E84" s="200">
        <v>2471257.9500000002</v>
      </c>
      <c r="F84" s="200">
        <v>12671486.300000001</v>
      </c>
      <c r="G84" s="201">
        <v>19001770.799999993</v>
      </c>
      <c r="H84" s="200">
        <v>15555490.48</v>
      </c>
      <c r="I84" s="202">
        <v>3447460.7399999956</v>
      </c>
      <c r="J84" s="253">
        <f>G84-G82</f>
        <v>43648.869999997318</v>
      </c>
      <c r="K84" s="254">
        <f>G84-G71</f>
        <v>606931.45999999344</v>
      </c>
    </row>
    <row r="85" spans="1:12" ht="14.1" hidden="1" customHeight="1">
      <c r="A85" s="127">
        <v>39115</v>
      </c>
      <c r="B85" s="252">
        <v>2007</v>
      </c>
      <c r="C85" s="199">
        <v>1199514.8999999999</v>
      </c>
      <c r="D85" s="200">
        <v>2690631.43</v>
      </c>
      <c r="E85" s="200">
        <v>2459558.89</v>
      </c>
      <c r="F85" s="200">
        <v>12705801.799999999</v>
      </c>
      <c r="G85" s="201">
        <v>19055167.399999999</v>
      </c>
      <c r="H85" s="200">
        <v>15602024.5</v>
      </c>
      <c r="I85" s="202">
        <v>3454108.379999998</v>
      </c>
      <c r="J85" s="253">
        <f>G85-G84</f>
        <v>53396.600000005215</v>
      </c>
      <c r="K85" s="254">
        <f t="shared" ref="K85:K95" si="11">G85-G72</f>
        <v>617756.25</v>
      </c>
    </row>
    <row r="86" spans="1:12" ht="14.1" customHeight="1">
      <c r="A86" s="127">
        <v>39147</v>
      </c>
      <c r="B86" s="252">
        <v>2007</v>
      </c>
      <c r="C86" s="199">
        <v>1197946.52</v>
      </c>
      <c r="D86" s="200">
        <v>2705235.11</v>
      </c>
      <c r="E86" s="200">
        <v>2467056.66</v>
      </c>
      <c r="F86" s="200">
        <v>12740554.5</v>
      </c>
      <c r="G86" s="201">
        <v>19111197.209999993</v>
      </c>
      <c r="H86" s="200">
        <v>15651497.879998246</v>
      </c>
      <c r="I86" s="202">
        <v>3460067.0200017495</v>
      </c>
      <c r="J86" s="253">
        <f t="shared" ref="J86:J95" si="12">G86-G85</f>
        <v>56029.809999994934</v>
      </c>
      <c r="K86" s="254">
        <f t="shared" si="11"/>
        <v>624033.72999999672</v>
      </c>
    </row>
    <row r="87" spans="1:12" ht="14.1" hidden="1" customHeight="1">
      <c r="A87" s="127">
        <v>39179</v>
      </c>
      <c r="B87" s="252">
        <v>2007</v>
      </c>
      <c r="C87" s="199">
        <v>1195950.6100000001</v>
      </c>
      <c r="D87" s="200">
        <v>2711575.48</v>
      </c>
      <c r="E87" s="200">
        <v>2472631.9300000002</v>
      </c>
      <c r="F87" s="200">
        <v>12776529.800000001</v>
      </c>
      <c r="G87" s="201">
        <v>19146907.069999993</v>
      </c>
      <c r="H87" s="200">
        <v>15679751.179998241</v>
      </c>
      <c r="I87" s="202">
        <v>3466727.3500017524</v>
      </c>
      <c r="J87" s="253">
        <f t="shared" si="12"/>
        <v>35709.859999999404</v>
      </c>
      <c r="K87" s="254">
        <f t="shared" si="11"/>
        <v>600186.35999999568</v>
      </c>
    </row>
    <row r="88" spans="1:12" ht="14.1" hidden="1" customHeight="1">
      <c r="A88" s="127">
        <v>39211</v>
      </c>
      <c r="B88" s="252">
        <v>2007</v>
      </c>
      <c r="C88" s="199">
        <v>1194161.8799999999</v>
      </c>
      <c r="D88" s="200">
        <v>2717182.49</v>
      </c>
      <c r="E88" s="200">
        <v>2475423.89</v>
      </c>
      <c r="F88" s="200">
        <v>12814018.1</v>
      </c>
      <c r="G88" s="201">
        <v>19194992.979999993</v>
      </c>
      <c r="H88" s="200">
        <v>15720067.08</v>
      </c>
      <c r="I88" s="202">
        <v>3473464.309999994</v>
      </c>
      <c r="J88" s="253">
        <f t="shared" si="12"/>
        <v>48085.910000000149</v>
      </c>
      <c r="K88" s="254">
        <f t="shared" si="11"/>
        <v>593492.52999999374</v>
      </c>
    </row>
    <row r="89" spans="1:12" ht="14.1" hidden="1" customHeight="1">
      <c r="A89" s="127">
        <v>39243</v>
      </c>
      <c r="B89" s="252">
        <v>2007</v>
      </c>
      <c r="C89" s="199">
        <v>1191940.8799999999</v>
      </c>
      <c r="D89" s="200">
        <v>2719979.92</v>
      </c>
      <c r="E89" s="200">
        <v>2477242.08</v>
      </c>
      <c r="F89" s="200">
        <v>12847728.4</v>
      </c>
      <c r="G89" s="201">
        <v>19236340.260000002</v>
      </c>
      <c r="H89" s="200">
        <v>15753619.890000001</v>
      </c>
      <c r="I89" s="202">
        <v>3480177.97</v>
      </c>
      <c r="J89" s="253">
        <f t="shared" si="12"/>
        <v>41347.280000008643</v>
      </c>
      <c r="K89" s="254">
        <f t="shared" si="11"/>
        <v>579402.71000000834</v>
      </c>
    </row>
    <row r="90" spans="1:12" ht="14.1" hidden="1" customHeight="1">
      <c r="A90" s="127">
        <v>39275</v>
      </c>
      <c r="B90" s="252">
        <v>2007</v>
      </c>
      <c r="C90" s="199">
        <v>1190806.56</v>
      </c>
      <c r="D90" s="200">
        <v>2720152.74</v>
      </c>
      <c r="E90" s="200">
        <v>2474061.06</v>
      </c>
      <c r="F90" s="200">
        <v>12877867.800000001</v>
      </c>
      <c r="G90" s="201">
        <v>19265155.389999993</v>
      </c>
      <c r="H90" s="200">
        <v>15774222.800000001</v>
      </c>
      <c r="I90" s="202">
        <v>3486953.9999999963</v>
      </c>
      <c r="J90" s="256">
        <f t="shared" si="12"/>
        <v>28815.129999991506</v>
      </c>
      <c r="K90" s="257">
        <f t="shared" si="11"/>
        <v>557449.58999998868</v>
      </c>
    </row>
    <row r="91" spans="1:12" ht="14.1" hidden="1" customHeight="1">
      <c r="A91" s="127">
        <v>39307</v>
      </c>
      <c r="B91" s="252">
        <v>2007</v>
      </c>
      <c r="C91" s="199">
        <v>1190819.78</v>
      </c>
      <c r="D91" s="200">
        <v>2720456.04</v>
      </c>
      <c r="E91" s="200">
        <v>2469715.9700000002</v>
      </c>
      <c r="F91" s="200">
        <v>12909797.800000001</v>
      </c>
      <c r="G91" s="201">
        <v>19294712.789999995</v>
      </c>
      <c r="H91" s="200">
        <v>15800075.180000002</v>
      </c>
      <c r="I91" s="202">
        <v>3492631.8599999938</v>
      </c>
      <c r="J91" s="253">
        <f t="shared" si="12"/>
        <v>29557.400000002235</v>
      </c>
      <c r="K91" s="254">
        <f t="shared" si="11"/>
        <v>545810.31000000238</v>
      </c>
    </row>
    <row r="92" spans="1:12" ht="14.1" hidden="1" customHeight="1">
      <c r="A92" s="127">
        <v>39339</v>
      </c>
      <c r="B92" s="252">
        <v>2007</v>
      </c>
      <c r="C92" s="199">
        <v>1190682.04</v>
      </c>
      <c r="D92" s="200">
        <v>2722347.62</v>
      </c>
      <c r="E92" s="200">
        <v>2471352.5</v>
      </c>
      <c r="F92" s="200">
        <v>12944728.800000001</v>
      </c>
      <c r="G92" s="201">
        <v>19331904.200000003</v>
      </c>
      <c r="H92" s="200">
        <v>15831256.6</v>
      </c>
      <c r="I92" s="202">
        <v>3499730.4300000016</v>
      </c>
      <c r="J92" s="253">
        <f t="shared" si="12"/>
        <v>37191.4100000076</v>
      </c>
      <c r="K92" s="254">
        <f t="shared" si="11"/>
        <v>525620.76000000909</v>
      </c>
    </row>
    <row r="93" spans="1:12" ht="14.1" hidden="1" customHeight="1">
      <c r="A93" s="127">
        <v>39371</v>
      </c>
      <c r="B93" s="252">
        <v>2007</v>
      </c>
      <c r="C93" s="199">
        <v>1188402.52</v>
      </c>
      <c r="D93" s="200">
        <v>2725298.33</v>
      </c>
      <c r="E93" s="200">
        <v>2475183.5499999998</v>
      </c>
      <c r="F93" s="200">
        <v>12979341.399999999</v>
      </c>
      <c r="G93" s="201">
        <v>19368654.419999991</v>
      </c>
      <c r="H93" s="200">
        <v>15863445.579998037</v>
      </c>
      <c r="I93" s="202">
        <v>3507979.2800019542</v>
      </c>
      <c r="J93" s="253">
        <f t="shared" si="12"/>
        <v>36750.219999987632</v>
      </c>
      <c r="K93" s="254">
        <f t="shared" si="11"/>
        <v>511154.03999998793</v>
      </c>
    </row>
    <row r="94" spans="1:12" ht="14.1" hidden="1" customHeight="1">
      <c r="A94" s="127">
        <v>39403</v>
      </c>
      <c r="B94" s="252">
        <v>2007</v>
      </c>
      <c r="C94" s="199">
        <v>1186069.8600000001</v>
      </c>
      <c r="D94" s="200">
        <v>2726208.69</v>
      </c>
      <c r="E94" s="200">
        <v>2474101.33</v>
      </c>
      <c r="F94" s="200">
        <v>13010975.200000001</v>
      </c>
      <c r="G94" s="201">
        <v>19400003.780000001</v>
      </c>
      <c r="H94" s="200">
        <v>15889454.069997057</v>
      </c>
      <c r="I94" s="202">
        <v>3514644.7200029464</v>
      </c>
      <c r="J94" s="253">
        <f t="shared" si="12"/>
        <v>31349.36000001058</v>
      </c>
      <c r="K94" s="254">
        <f t="shared" si="11"/>
        <v>485320.59999999776</v>
      </c>
    </row>
    <row r="95" spans="1:12" ht="14.1" hidden="1" customHeight="1">
      <c r="A95" s="127">
        <v>39435</v>
      </c>
      <c r="B95" s="252">
        <v>2007</v>
      </c>
      <c r="C95" s="199">
        <v>1183667.8500000001</v>
      </c>
      <c r="D95" s="200">
        <v>2725212.14</v>
      </c>
      <c r="E95" s="200">
        <v>2463876.33</v>
      </c>
      <c r="F95" s="200">
        <v>13037907.4</v>
      </c>
      <c r="G95" s="201">
        <v>19411358.68</v>
      </c>
      <c r="H95" s="200">
        <v>15896491.579998039</v>
      </c>
      <c r="I95" s="202">
        <v>3518799.4400019627</v>
      </c>
      <c r="J95" s="253">
        <f t="shared" si="12"/>
        <v>11354.89999999851</v>
      </c>
      <c r="K95" s="254">
        <f t="shared" si="11"/>
        <v>453236.75000000373</v>
      </c>
      <c r="L95" s="135"/>
    </row>
    <row r="96" spans="1:12" ht="14.1" hidden="1" customHeight="1">
      <c r="A96" s="140">
        <v>2008</v>
      </c>
      <c r="B96" s="252">
        <v>2008</v>
      </c>
      <c r="C96" s="199"/>
      <c r="D96" s="200"/>
      <c r="E96" s="200"/>
      <c r="F96" s="200"/>
      <c r="G96" s="201"/>
      <c r="H96" s="200"/>
      <c r="I96" s="202"/>
      <c r="J96" s="253"/>
      <c r="K96" s="254"/>
    </row>
    <row r="97" spans="1:12" ht="14.1" hidden="1" customHeight="1">
      <c r="A97" s="127">
        <v>39448</v>
      </c>
      <c r="B97" s="252">
        <v>2008</v>
      </c>
      <c r="C97" s="199">
        <v>1196703.33</v>
      </c>
      <c r="D97" s="200">
        <v>2719967.47</v>
      </c>
      <c r="E97" s="200">
        <v>2444355.62</v>
      </c>
      <c r="F97" s="200">
        <v>13058766</v>
      </c>
      <c r="G97" s="201">
        <v>19407834.700000003</v>
      </c>
      <c r="H97" s="200">
        <v>15890665.579994116</v>
      </c>
      <c r="I97" s="202">
        <v>3520895.1000058842</v>
      </c>
      <c r="J97" s="253">
        <f>G97-G95</f>
        <v>-3523.9799999967217</v>
      </c>
      <c r="K97" s="254">
        <f>G97-G84</f>
        <v>406063.90000000969</v>
      </c>
    </row>
    <row r="98" spans="1:12" ht="14.1" hidden="1" customHeight="1">
      <c r="A98" s="127">
        <v>39480</v>
      </c>
      <c r="B98" s="252">
        <v>2008</v>
      </c>
      <c r="C98" s="199">
        <v>1198031.77</v>
      </c>
      <c r="D98" s="200">
        <v>2712732.77</v>
      </c>
      <c r="E98" s="200">
        <v>2415018.33</v>
      </c>
      <c r="F98" s="200">
        <v>13076074.199999999</v>
      </c>
      <c r="G98" s="201">
        <v>19396319.899999999</v>
      </c>
      <c r="H98" s="200">
        <v>15877779.279994117</v>
      </c>
      <c r="I98" s="202">
        <v>3521706.090005883</v>
      </c>
      <c r="J98" s="253">
        <f>G98-G97</f>
        <v>-11514.80000000447</v>
      </c>
      <c r="K98" s="254">
        <f t="shared" ref="K98:K108" si="13">G98-G85</f>
        <v>341152.5</v>
      </c>
    </row>
    <row r="99" spans="1:12" ht="14.1" customHeight="1">
      <c r="A99" s="127">
        <v>39512</v>
      </c>
      <c r="B99" s="252">
        <v>2008</v>
      </c>
      <c r="C99" s="199">
        <v>1200979.3799999999</v>
      </c>
      <c r="D99" s="200">
        <v>2705332.03</v>
      </c>
      <c r="E99" s="200">
        <v>2379859.1800000002</v>
      </c>
      <c r="F99" s="200">
        <v>13088770.5</v>
      </c>
      <c r="G99" s="201">
        <v>19368469.720000006</v>
      </c>
      <c r="H99" s="200">
        <v>15849489.890000001</v>
      </c>
      <c r="I99" s="202">
        <v>3521071.4500000058</v>
      </c>
      <c r="J99" s="253">
        <f t="shared" ref="J99:J108" si="14">G99-G98</f>
        <v>-27850.179999992251</v>
      </c>
      <c r="K99" s="254">
        <f t="shared" si="13"/>
        <v>257272.51000001281</v>
      </c>
    </row>
    <row r="100" spans="1:12" ht="14.1" hidden="1" customHeight="1">
      <c r="A100" s="127">
        <v>39544</v>
      </c>
      <c r="B100" s="252">
        <v>2008</v>
      </c>
      <c r="C100" s="199">
        <v>1200568.97</v>
      </c>
      <c r="D100" s="200">
        <v>2697318.24</v>
      </c>
      <c r="E100" s="200">
        <v>2342531.81</v>
      </c>
      <c r="F100" s="200">
        <v>13093213.9</v>
      </c>
      <c r="G100" s="201">
        <v>19337318.049999997</v>
      </c>
      <c r="H100" s="200">
        <v>15820365.59</v>
      </c>
      <c r="I100" s="202">
        <v>3516874.149999998</v>
      </c>
      <c r="J100" s="253">
        <f t="shared" si="14"/>
        <v>-31151.670000009239</v>
      </c>
      <c r="K100" s="254">
        <f t="shared" si="13"/>
        <v>190410.98000000417</v>
      </c>
    </row>
    <row r="101" spans="1:12" ht="14.1" hidden="1" customHeight="1">
      <c r="A101" s="127">
        <v>39576</v>
      </c>
      <c r="B101" s="252">
        <v>2008</v>
      </c>
      <c r="C101" s="199">
        <v>1203316.23</v>
      </c>
      <c r="D101" s="200">
        <v>2684992.32</v>
      </c>
      <c r="E101" s="200">
        <v>2300363.81</v>
      </c>
      <c r="F101" s="200">
        <v>13090405.9</v>
      </c>
      <c r="G101" s="201">
        <v>19283253.799999997</v>
      </c>
      <c r="H101" s="200">
        <v>15769979.710139066</v>
      </c>
      <c r="I101" s="202">
        <v>3510479.8698609304</v>
      </c>
      <c r="J101" s="253">
        <f t="shared" si="14"/>
        <v>-54064.25</v>
      </c>
      <c r="K101" s="254">
        <f t="shared" si="13"/>
        <v>88260.820000004023</v>
      </c>
    </row>
    <row r="102" spans="1:12" ht="14.1" hidden="1" customHeight="1">
      <c r="A102" s="127">
        <v>39608</v>
      </c>
      <c r="B102" s="252">
        <v>2008</v>
      </c>
      <c r="C102" s="199">
        <v>1202551.06</v>
      </c>
      <c r="D102" s="200">
        <v>2670191.5</v>
      </c>
      <c r="E102" s="200">
        <v>2253200.52</v>
      </c>
      <c r="F102" s="200">
        <v>13081172.5</v>
      </c>
      <c r="G102" s="201">
        <v>19210186.610000003</v>
      </c>
      <c r="H102" s="200">
        <v>15700868.110030603</v>
      </c>
      <c r="I102" s="202">
        <v>3503931.899969398</v>
      </c>
      <c r="J102" s="253">
        <f t="shared" si="14"/>
        <v>-73067.189999993891</v>
      </c>
      <c r="K102" s="254">
        <f t="shared" si="13"/>
        <v>-26153.64999999851</v>
      </c>
    </row>
    <row r="103" spans="1:12" ht="14.1" hidden="1" customHeight="1">
      <c r="A103" s="127">
        <v>39640</v>
      </c>
      <c r="B103" s="252">
        <v>2008</v>
      </c>
      <c r="C103" s="199">
        <v>1207709.1299999999</v>
      </c>
      <c r="D103" s="200">
        <v>2653425.5</v>
      </c>
      <c r="E103" s="200">
        <v>2204398.65</v>
      </c>
      <c r="F103" s="200">
        <v>13067764.800000001</v>
      </c>
      <c r="G103" s="201">
        <v>19135708.489999998</v>
      </c>
      <c r="H103" s="200">
        <v>15632075.399999999</v>
      </c>
      <c r="I103" s="202">
        <v>3495507.3599999994</v>
      </c>
      <c r="J103" s="256">
        <f t="shared" si="14"/>
        <v>-74478.120000004768</v>
      </c>
      <c r="K103" s="257">
        <f t="shared" si="13"/>
        <v>-129446.89999999478</v>
      </c>
    </row>
    <row r="104" spans="1:12" ht="14.1" hidden="1" customHeight="1">
      <c r="A104" s="127">
        <v>39672</v>
      </c>
      <c r="B104" s="252">
        <v>2008</v>
      </c>
      <c r="C104" s="199">
        <v>1209474.05</v>
      </c>
      <c r="D104" s="200">
        <v>2647921.85</v>
      </c>
      <c r="E104" s="200">
        <v>2168132.7000000002</v>
      </c>
      <c r="F104" s="200">
        <v>13083015.9</v>
      </c>
      <c r="G104" s="201">
        <v>19124115.449999999</v>
      </c>
      <c r="H104" s="200">
        <v>15635955.700000001</v>
      </c>
      <c r="I104" s="202">
        <v>3485391.4299999974</v>
      </c>
      <c r="J104" s="253">
        <f t="shared" si="14"/>
        <v>-11593.039999999106</v>
      </c>
      <c r="K104" s="254">
        <f t="shared" si="13"/>
        <v>-170597.33999999613</v>
      </c>
    </row>
    <row r="105" spans="1:12" ht="14.1" hidden="1" customHeight="1">
      <c r="A105" s="127">
        <v>39704</v>
      </c>
      <c r="B105" s="198">
        <v>2008</v>
      </c>
      <c r="C105" s="199">
        <v>1212575.97</v>
      </c>
      <c r="D105" s="200">
        <v>2629319.36</v>
      </c>
      <c r="E105" s="200">
        <v>2117234.29</v>
      </c>
      <c r="F105" s="200">
        <v>13072579.9</v>
      </c>
      <c r="G105" s="201">
        <v>19041178.619999994</v>
      </c>
      <c r="H105" s="200">
        <v>15559647.890000001</v>
      </c>
      <c r="I105" s="202">
        <v>3478479.3299999945</v>
      </c>
      <c r="J105" s="253">
        <f t="shared" si="14"/>
        <v>-82936.830000005662</v>
      </c>
      <c r="K105" s="254">
        <f t="shared" si="13"/>
        <v>-290725.58000000939</v>
      </c>
    </row>
    <row r="106" spans="1:12" ht="14.1" hidden="1" customHeight="1">
      <c r="A106" s="127">
        <v>39736</v>
      </c>
      <c r="B106" s="198">
        <v>2008</v>
      </c>
      <c r="C106" s="199">
        <v>1220067.75</v>
      </c>
      <c r="D106" s="200">
        <v>2602788.39</v>
      </c>
      <c r="E106" s="200">
        <v>2054577.56</v>
      </c>
      <c r="F106" s="200">
        <v>13023044.6</v>
      </c>
      <c r="G106" s="201">
        <v>18902655.719999999</v>
      </c>
      <c r="H106" s="200">
        <v>15442550.779997924</v>
      </c>
      <c r="I106" s="202">
        <v>3464874.570002073</v>
      </c>
      <c r="J106" s="253">
        <f t="shared" si="14"/>
        <v>-138522.89999999478</v>
      </c>
      <c r="K106" s="254">
        <f t="shared" si="13"/>
        <v>-465998.6999999918</v>
      </c>
    </row>
    <row r="107" spans="1:12" ht="14.1" hidden="1" customHeight="1">
      <c r="A107" s="127">
        <v>39768</v>
      </c>
      <c r="B107" s="198">
        <v>2008</v>
      </c>
      <c r="C107" s="217">
        <v>1219279.58</v>
      </c>
      <c r="D107" s="218">
        <v>2571787.9300000002</v>
      </c>
      <c r="E107" s="218">
        <v>1987979.27</v>
      </c>
      <c r="F107" s="218">
        <v>12964248.6</v>
      </c>
      <c r="G107" s="219">
        <v>18741278.349999998</v>
      </c>
      <c r="H107" s="218">
        <v>15298256.800000001</v>
      </c>
      <c r="I107" s="220">
        <v>3448629.6499999985</v>
      </c>
      <c r="J107" s="253">
        <f t="shared" si="14"/>
        <v>-161377.37000000104</v>
      </c>
      <c r="K107" s="254">
        <f t="shared" si="13"/>
        <v>-658725.43000000343</v>
      </c>
    </row>
    <row r="108" spans="1:12" ht="14.1" hidden="1" customHeight="1">
      <c r="A108" s="127">
        <v>39800</v>
      </c>
      <c r="B108" s="198">
        <v>2008</v>
      </c>
      <c r="C108" s="199">
        <v>1219568.1299999999</v>
      </c>
      <c r="D108" s="200">
        <v>2538457.38</v>
      </c>
      <c r="E108" s="200">
        <v>1920573.88</v>
      </c>
      <c r="F108" s="200">
        <v>12900472</v>
      </c>
      <c r="G108" s="201">
        <v>18580741.150000006</v>
      </c>
      <c r="H108" s="200">
        <v>15152907.87999155</v>
      </c>
      <c r="I108" s="202">
        <v>3431954.7800084571</v>
      </c>
      <c r="J108" s="253">
        <f t="shared" si="14"/>
        <v>-160537.1999999918</v>
      </c>
      <c r="K108" s="254">
        <f t="shared" si="13"/>
        <v>-830617.52999999374</v>
      </c>
      <c r="L108" s="135"/>
    </row>
    <row r="109" spans="1:12" ht="14.1" customHeight="1">
      <c r="B109" s="1028" t="s">
        <v>332</v>
      </c>
      <c r="C109" s="1029"/>
      <c r="D109" s="1029"/>
      <c r="E109" s="1029"/>
      <c r="F109" s="1029"/>
      <c r="G109" s="1029"/>
      <c r="H109" s="1029"/>
      <c r="I109" s="1030"/>
      <c r="J109" s="258"/>
      <c r="K109" s="259"/>
    </row>
    <row r="110" spans="1:12" ht="14.1" hidden="1" customHeight="1">
      <c r="B110" s="1031"/>
      <c r="C110" s="1032"/>
      <c r="D110" s="1032"/>
      <c r="E110" s="1032"/>
      <c r="F110" s="1032"/>
      <c r="G110" s="1032"/>
      <c r="H110" s="1032"/>
      <c r="I110" s="1033"/>
      <c r="J110" s="260"/>
      <c r="K110" s="259"/>
    </row>
    <row r="111" spans="1:12" ht="14.1" hidden="1" customHeight="1">
      <c r="A111" s="140">
        <v>2008</v>
      </c>
      <c r="B111" s="208">
        <v>2008</v>
      </c>
      <c r="C111" s="213"/>
      <c r="D111" s="214"/>
      <c r="E111" s="214"/>
      <c r="F111" s="214"/>
      <c r="G111" s="215"/>
      <c r="H111" s="214"/>
      <c r="I111" s="216"/>
      <c r="J111" s="260"/>
      <c r="K111" s="259"/>
    </row>
    <row r="112" spans="1:12" ht="14.1" hidden="1" customHeight="1">
      <c r="A112" s="127">
        <v>39448</v>
      </c>
      <c r="B112" s="198">
        <v>2008</v>
      </c>
      <c r="C112" s="199">
        <v>1139616.05</v>
      </c>
      <c r="D112" s="200">
        <v>2763366.53</v>
      </c>
      <c r="E112" s="200">
        <v>2585760.77</v>
      </c>
      <c r="F112" s="200">
        <v>12940714.4</v>
      </c>
      <c r="G112" s="201">
        <v>19429801.200000003</v>
      </c>
      <c r="H112" s="200">
        <v>15908744.200000001</v>
      </c>
      <c r="I112" s="202">
        <v>3521346.48</v>
      </c>
      <c r="J112" s="253">
        <f>G112-G95</f>
        <v>18442.520000003278</v>
      </c>
      <c r="K112" s="254">
        <f>G112-G84</f>
        <v>428030.40000000969</v>
      </c>
    </row>
    <row r="113" spans="1:15" ht="13.7" hidden="1" customHeight="1">
      <c r="A113" s="127">
        <v>39479</v>
      </c>
      <c r="B113" s="198">
        <v>2008</v>
      </c>
      <c r="C113" s="217">
        <v>1141604.5099999998</v>
      </c>
      <c r="D113" s="218">
        <v>2759612.3699999996</v>
      </c>
      <c r="E113" s="218">
        <v>2566603.73</v>
      </c>
      <c r="F113" s="218">
        <v>12969633</v>
      </c>
      <c r="G113" s="219">
        <v>19442308.800000001</v>
      </c>
      <c r="H113" s="218">
        <v>15916811.899999999</v>
      </c>
      <c r="I113" s="220">
        <v>3525506.07</v>
      </c>
      <c r="J113" s="253">
        <f>G113-G112</f>
        <v>12507.599999997765</v>
      </c>
      <c r="K113" s="254">
        <f>G113-G85</f>
        <v>387141.40000000224</v>
      </c>
      <c r="O113" s="124"/>
    </row>
    <row r="114" spans="1:15" ht="14.1" customHeight="1">
      <c r="A114" s="127">
        <v>39508</v>
      </c>
      <c r="B114" s="198">
        <v>2008</v>
      </c>
      <c r="C114" s="199">
        <v>1148897.25</v>
      </c>
      <c r="D114" s="200">
        <v>2753766.27</v>
      </c>
      <c r="E114" s="200">
        <v>2532252.75</v>
      </c>
      <c r="F114" s="200">
        <v>12989233.1</v>
      </c>
      <c r="G114" s="201">
        <v>19430139.400000002</v>
      </c>
      <c r="H114" s="200">
        <v>15903879.4</v>
      </c>
      <c r="I114" s="202">
        <v>3526050.32</v>
      </c>
      <c r="J114" s="253">
        <f t="shared" ref="J114:J123" si="15">G114-G113</f>
        <v>-12169.39999999851</v>
      </c>
      <c r="K114" s="254">
        <f t="shared" ref="K114:K123" si="16">G114-G86</f>
        <v>318942.19000000879</v>
      </c>
      <c r="O114" s="124"/>
    </row>
    <row r="115" spans="1:15" ht="14.1" hidden="1" customHeight="1">
      <c r="A115" s="127">
        <v>39539</v>
      </c>
      <c r="B115" s="198">
        <v>2008</v>
      </c>
      <c r="C115" s="217">
        <v>1152266.57</v>
      </c>
      <c r="D115" s="218">
        <v>2747516.06</v>
      </c>
      <c r="E115" s="218">
        <v>2488835.9099999997</v>
      </c>
      <c r="F115" s="218">
        <v>13000145</v>
      </c>
      <c r="G115" s="219">
        <v>19394756.700000003</v>
      </c>
      <c r="H115" s="218">
        <v>15873475.800000001</v>
      </c>
      <c r="I115" s="220">
        <v>3520628.54</v>
      </c>
      <c r="J115" s="253">
        <f t="shared" si="15"/>
        <v>-35382.699999999255</v>
      </c>
      <c r="K115" s="254">
        <f t="shared" si="16"/>
        <v>247849.63000001013</v>
      </c>
      <c r="O115" s="124"/>
    </row>
    <row r="116" spans="1:15" ht="14.1" hidden="1" customHeight="1">
      <c r="A116" s="127">
        <v>39569</v>
      </c>
      <c r="B116" s="198">
        <v>2008</v>
      </c>
      <c r="C116" s="199">
        <v>1153843.5</v>
      </c>
      <c r="D116" s="200">
        <v>2732647.64</v>
      </c>
      <c r="E116" s="200">
        <v>2434197.69</v>
      </c>
      <c r="F116" s="200">
        <v>12994274.889999999</v>
      </c>
      <c r="G116" s="201">
        <v>19317908.289999999</v>
      </c>
      <c r="H116" s="200">
        <v>15805255.189999999</v>
      </c>
      <c r="I116" s="202">
        <v>3512052.87</v>
      </c>
      <c r="J116" s="253">
        <f t="shared" si="15"/>
        <v>-76848.410000003874</v>
      </c>
      <c r="K116" s="254">
        <f t="shared" si="16"/>
        <v>122915.31000000611</v>
      </c>
      <c r="O116" s="124"/>
    </row>
    <row r="117" spans="1:15" ht="14.1" hidden="1" customHeight="1">
      <c r="A117" s="127">
        <v>39600</v>
      </c>
      <c r="B117" s="198">
        <v>2008</v>
      </c>
      <c r="C117" s="199">
        <v>1148009.3600000001</v>
      </c>
      <c r="D117" s="200">
        <v>2715817.97</v>
      </c>
      <c r="E117" s="200">
        <v>2372866.41</v>
      </c>
      <c r="F117" s="200">
        <v>12981956.610000001</v>
      </c>
      <c r="G117" s="201">
        <v>19220984.309999999</v>
      </c>
      <c r="H117" s="200">
        <v>15716784.310000001</v>
      </c>
      <c r="I117" s="202">
        <v>3503989.48</v>
      </c>
      <c r="J117" s="253">
        <f t="shared" si="15"/>
        <v>-96923.980000000447</v>
      </c>
      <c r="K117" s="254">
        <f t="shared" si="16"/>
        <v>-15355.95000000298</v>
      </c>
      <c r="O117" s="124"/>
    </row>
    <row r="118" spans="1:15" ht="14.1" hidden="1" customHeight="1">
      <c r="A118" s="127">
        <v>39630</v>
      </c>
      <c r="B118" s="198">
        <v>2008</v>
      </c>
      <c r="C118" s="199">
        <v>1152325.07</v>
      </c>
      <c r="D118" s="200">
        <v>2700860.17</v>
      </c>
      <c r="E118" s="200">
        <v>2319249.91</v>
      </c>
      <c r="F118" s="200">
        <v>12969760.890000001</v>
      </c>
      <c r="G118" s="201">
        <v>19144714.190000001</v>
      </c>
      <c r="H118" s="200">
        <v>15648783.389999999</v>
      </c>
      <c r="I118" s="202">
        <v>3495154.83</v>
      </c>
      <c r="J118" s="256">
        <f t="shared" si="15"/>
        <v>-76270.119999997318</v>
      </c>
      <c r="K118" s="257">
        <f t="shared" si="16"/>
        <v>-120441.1999999918</v>
      </c>
      <c r="O118" s="124"/>
    </row>
    <row r="119" spans="1:15" ht="14.1" hidden="1" customHeight="1">
      <c r="A119" s="127">
        <v>39661</v>
      </c>
      <c r="B119" s="198">
        <v>2008</v>
      </c>
      <c r="C119" s="199">
        <v>1155373.4400000002</v>
      </c>
      <c r="D119" s="200">
        <v>2688335.5</v>
      </c>
      <c r="E119" s="200">
        <v>2268091.88</v>
      </c>
      <c r="F119" s="200">
        <v>12954183.199999999</v>
      </c>
      <c r="G119" s="201">
        <v>19067401</v>
      </c>
      <c r="H119" s="200">
        <v>15581240.1</v>
      </c>
      <c r="I119" s="202">
        <v>3485886.73</v>
      </c>
      <c r="J119" s="253">
        <f t="shared" si="15"/>
        <v>-77313.190000001341</v>
      </c>
      <c r="K119" s="254">
        <f t="shared" si="16"/>
        <v>-227311.78999999538</v>
      </c>
      <c r="O119" s="124"/>
    </row>
    <row r="120" spans="1:15" ht="14.1" hidden="1" customHeight="1">
      <c r="A120" s="127">
        <v>39692</v>
      </c>
      <c r="B120" s="198">
        <v>2008</v>
      </c>
      <c r="C120" s="199">
        <v>1153262.8</v>
      </c>
      <c r="D120" s="200">
        <v>2668679.65</v>
      </c>
      <c r="E120" s="200">
        <v>2216239.75</v>
      </c>
      <c r="F120" s="200">
        <v>12936418.369999999</v>
      </c>
      <c r="G120" s="201">
        <v>18979101.869999997</v>
      </c>
      <c r="H120" s="200">
        <v>15503219.469999999</v>
      </c>
      <c r="I120" s="202">
        <v>3475378.5</v>
      </c>
      <c r="J120" s="253">
        <f t="shared" si="15"/>
        <v>-88299.130000002682</v>
      </c>
      <c r="K120" s="254">
        <f t="shared" si="16"/>
        <v>-352802.33000000566</v>
      </c>
      <c r="O120" s="124"/>
    </row>
    <row r="121" spans="1:15" ht="14.1" hidden="1" customHeight="1">
      <c r="A121" s="127">
        <v>39722</v>
      </c>
      <c r="B121" s="198">
        <v>2008</v>
      </c>
      <c r="C121" s="199">
        <v>1166942.0900000001</v>
      </c>
      <c r="D121" s="200">
        <v>2640754.02</v>
      </c>
      <c r="E121" s="200">
        <v>2152852.27</v>
      </c>
      <c r="F121" s="200">
        <v>12894979.300000001</v>
      </c>
      <c r="G121" s="201">
        <v>18859906.900000002</v>
      </c>
      <c r="H121" s="200">
        <v>15398617.200000001</v>
      </c>
      <c r="I121" s="202">
        <v>3460810.3000000003</v>
      </c>
      <c r="J121" s="253">
        <f t="shared" si="15"/>
        <v>-119194.96999999508</v>
      </c>
      <c r="K121" s="254">
        <f t="shared" si="16"/>
        <v>-508747.51999998838</v>
      </c>
      <c r="O121" s="124"/>
    </row>
    <row r="122" spans="1:15" ht="14.1" hidden="1" customHeight="1">
      <c r="A122" s="127">
        <v>39753</v>
      </c>
      <c r="B122" s="198">
        <v>2008</v>
      </c>
      <c r="C122" s="199">
        <v>1165816.95</v>
      </c>
      <c r="D122" s="200">
        <v>2607562.77</v>
      </c>
      <c r="E122" s="200">
        <v>2087826.38</v>
      </c>
      <c r="F122" s="200">
        <v>12839248.549999999</v>
      </c>
      <c r="G122" s="201">
        <v>18704147.949999999</v>
      </c>
      <c r="H122" s="200">
        <v>15259591.65</v>
      </c>
      <c r="I122" s="202">
        <v>3444691.9</v>
      </c>
      <c r="J122" s="253">
        <f t="shared" si="15"/>
        <v>-155758.95000000298</v>
      </c>
      <c r="K122" s="254">
        <f t="shared" si="16"/>
        <v>-695855.83000000194</v>
      </c>
      <c r="O122" s="124"/>
    </row>
    <row r="123" spans="1:15" ht="14.1" hidden="1" customHeight="1">
      <c r="A123" s="127">
        <v>39783</v>
      </c>
      <c r="B123" s="198">
        <v>2008</v>
      </c>
      <c r="C123" s="199">
        <v>1160558.6299999999</v>
      </c>
      <c r="D123" s="200">
        <v>2576526.38</v>
      </c>
      <c r="E123" s="200">
        <v>2030655.24</v>
      </c>
      <c r="F123" s="200">
        <v>12786103.610000001</v>
      </c>
      <c r="G123" s="201">
        <v>18551304.309999999</v>
      </c>
      <c r="H123" s="200">
        <v>15124179.210000001</v>
      </c>
      <c r="I123" s="202">
        <v>3427767.07</v>
      </c>
      <c r="J123" s="253">
        <f t="shared" si="15"/>
        <v>-152843.6400000006</v>
      </c>
      <c r="K123" s="254">
        <f t="shared" si="16"/>
        <v>-860054.37000000104</v>
      </c>
      <c r="L123" s="135"/>
      <c r="O123" s="124"/>
    </row>
    <row r="124" spans="1:15" ht="14.1" hidden="1" customHeight="1">
      <c r="A124" s="140">
        <v>2009</v>
      </c>
      <c r="B124" s="198">
        <v>2009</v>
      </c>
      <c r="C124" s="199"/>
      <c r="D124" s="200"/>
      <c r="E124" s="200"/>
      <c r="F124" s="200"/>
      <c r="G124" s="201"/>
      <c r="H124" s="200"/>
      <c r="I124" s="202"/>
      <c r="J124" s="253"/>
      <c r="K124" s="261"/>
      <c r="O124" s="124"/>
    </row>
    <row r="125" spans="1:15" ht="14.1" hidden="1" customHeight="1">
      <c r="A125" s="127">
        <v>39814</v>
      </c>
      <c r="B125" s="198">
        <v>2009</v>
      </c>
      <c r="C125" s="199">
        <v>1164694.07</v>
      </c>
      <c r="D125" s="200">
        <v>2538973.64</v>
      </c>
      <c r="E125" s="200">
        <v>1973581.59</v>
      </c>
      <c r="F125" s="200">
        <v>12747367</v>
      </c>
      <c r="G125" s="201">
        <v>18424150.800000001</v>
      </c>
      <c r="H125" s="200">
        <v>15016759.699999999</v>
      </c>
      <c r="I125" s="202">
        <v>3407642.35</v>
      </c>
      <c r="J125" s="253">
        <f>G125-G123</f>
        <v>-127153.50999999791</v>
      </c>
      <c r="K125" s="254">
        <f>G125-G112</f>
        <v>-1005650.4000000022</v>
      </c>
      <c r="O125" s="124"/>
    </row>
    <row r="126" spans="1:15" ht="14.1" hidden="1" customHeight="1">
      <c r="A126" s="127">
        <v>39846</v>
      </c>
      <c r="B126" s="198">
        <v>2009</v>
      </c>
      <c r="C126" s="199">
        <v>1174807.6100000001</v>
      </c>
      <c r="D126" s="200">
        <v>2502886.38</v>
      </c>
      <c r="E126" s="200">
        <v>1923188.3900000001</v>
      </c>
      <c r="F126" s="200">
        <v>12703403.9</v>
      </c>
      <c r="G126" s="201">
        <v>18302708.900000002</v>
      </c>
      <c r="H126" s="200">
        <v>14915741.800000001</v>
      </c>
      <c r="I126" s="202">
        <v>3387361.11</v>
      </c>
      <c r="J126" s="253">
        <f>G126-G125</f>
        <v>-121441.89999999851</v>
      </c>
      <c r="K126" s="254">
        <f t="shared" ref="K126:K136" si="17">G126-G113</f>
        <v>-1139599.8999999985</v>
      </c>
      <c r="O126" s="124"/>
    </row>
    <row r="127" spans="1:15" ht="14.1" customHeight="1">
      <c r="A127" s="127">
        <v>39878</v>
      </c>
      <c r="B127" s="198">
        <v>2009</v>
      </c>
      <c r="C127" s="199">
        <v>1183752.1099999999</v>
      </c>
      <c r="D127" s="200">
        <v>2467548.46</v>
      </c>
      <c r="E127" s="200">
        <v>1879899.7999999998</v>
      </c>
      <c r="F127" s="200">
        <v>12659585.4</v>
      </c>
      <c r="G127" s="201">
        <v>18187026.300000001</v>
      </c>
      <c r="H127" s="200">
        <v>14819768.300000001</v>
      </c>
      <c r="I127" s="202">
        <v>3368073.7600000002</v>
      </c>
      <c r="J127" s="253">
        <f t="shared" ref="J127:J136" si="18">G127-G126</f>
        <v>-115682.60000000149</v>
      </c>
      <c r="K127" s="254">
        <f t="shared" si="17"/>
        <v>-1243113.1000000015</v>
      </c>
      <c r="O127" s="124"/>
    </row>
    <row r="128" spans="1:15" ht="14.1" hidden="1" customHeight="1">
      <c r="A128" s="127">
        <v>39910</v>
      </c>
      <c r="B128" s="198">
        <v>2009</v>
      </c>
      <c r="C128" s="199">
        <v>1192170.08</v>
      </c>
      <c r="D128" s="200">
        <v>2439448.5100000002</v>
      </c>
      <c r="E128" s="200">
        <v>1842461.75</v>
      </c>
      <c r="F128" s="200">
        <v>12622451.299999999</v>
      </c>
      <c r="G128" s="201">
        <v>18090136.099999998</v>
      </c>
      <c r="H128" s="200">
        <v>14740848.5</v>
      </c>
      <c r="I128" s="202">
        <v>3350066.21</v>
      </c>
      <c r="J128" s="253">
        <f t="shared" si="18"/>
        <v>-96890.20000000298</v>
      </c>
      <c r="K128" s="254">
        <f t="shared" si="17"/>
        <v>-1304620.6000000052</v>
      </c>
      <c r="O128" s="124"/>
    </row>
    <row r="129" spans="1:15" ht="14.1" hidden="1" customHeight="1">
      <c r="A129" s="127">
        <v>39942</v>
      </c>
      <c r="B129" s="198">
        <v>2009</v>
      </c>
      <c r="C129" s="199">
        <v>1200190.19</v>
      </c>
      <c r="D129" s="200">
        <v>2418134.5900000003</v>
      </c>
      <c r="E129" s="200">
        <v>1818731.65</v>
      </c>
      <c r="F129" s="200">
        <v>12597582.75</v>
      </c>
      <c r="G129" s="201">
        <v>18026705.950000003</v>
      </c>
      <c r="H129" s="200">
        <v>14693129.449999999</v>
      </c>
      <c r="I129" s="202">
        <v>3334196</v>
      </c>
      <c r="J129" s="253">
        <f t="shared" si="18"/>
        <v>-63430.149999994785</v>
      </c>
      <c r="K129" s="254">
        <f t="shared" si="17"/>
        <v>-1291202.3399999961</v>
      </c>
      <c r="O129" s="124"/>
    </row>
    <row r="130" spans="1:15" ht="14.1" hidden="1" customHeight="1">
      <c r="A130" s="127">
        <v>39974</v>
      </c>
      <c r="B130" s="198">
        <v>2009</v>
      </c>
      <c r="C130" s="199">
        <v>1206009.1000000001</v>
      </c>
      <c r="D130" s="200">
        <v>2398946.92</v>
      </c>
      <c r="E130" s="200">
        <v>1800594.83</v>
      </c>
      <c r="F130" s="200">
        <v>12579461.359999999</v>
      </c>
      <c r="G130" s="201">
        <v>17975549.259999998</v>
      </c>
      <c r="H130" s="200">
        <v>14655472.859999999</v>
      </c>
      <c r="I130" s="202">
        <v>3320673.1100000003</v>
      </c>
      <c r="J130" s="253">
        <f t="shared" si="18"/>
        <v>-51156.690000005066</v>
      </c>
      <c r="K130" s="254">
        <f t="shared" si="17"/>
        <v>-1245435.0500000007</v>
      </c>
      <c r="O130" s="124"/>
    </row>
    <row r="131" spans="1:15" ht="14.1" hidden="1" customHeight="1">
      <c r="A131" s="127">
        <v>40006</v>
      </c>
      <c r="B131" s="198">
        <v>2009</v>
      </c>
      <c r="C131" s="199">
        <v>1205377.4100000001</v>
      </c>
      <c r="D131" s="200">
        <v>2382598.1700000004</v>
      </c>
      <c r="E131" s="200">
        <v>1782734.3599999999</v>
      </c>
      <c r="F131" s="200">
        <v>12568827.700000001</v>
      </c>
      <c r="G131" s="201">
        <v>17936270.200000003</v>
      </c>
      <c r="H131" s="200">
        <v>14627145.500000002</v>
      </c>
      <c r="I131" s="202">
        <v>3309106.44</v>
      </c>
      <c r="J131" s="256">
        <f t="shared" si="18"/>
        <v>-39279.059999994934</v>
      </c>
      <c r="K131" s="257">
        <f t="shared" si="17"/>
        <v>-1208443.9899999984</v>
      </c>
      <c r="O131" s="124"/>
    </row>
    <row r="132" spans="1:15" ht="14.1" hidden="1" customHeight="1">
      <c r="A132" s="127">
        <v>40038</v>
      </c>
      <c r="B132" s="198">
        <v>2009</v>
      </c>
      <c r="C132" s="199">
        <v>1206185.69</v>
      </c>
      <c r="D132" s="200">
        <v>2378685.02</v>
      </c>
      <c r="E132" s="200">
        <v>1764451.5799999998</v>
      </c>
      <c r="F132" s="200">
        <v>12573167.370000001</v>
      </c>
      <c r="G132" s="201">
        <v>17921639.07</v>
      </c>
      <c r="H132" s="200">
        <v>14619118.57</v>
      </c>
      <c r="I132" s="202">
        <v>3301124.89</v>
      </c>
      <c r="J132" s="253">
        <f t="shared" si="18"/>
        <v>-14631.130000002682</v>
      </c>
      <c r="K132" s="254">
        <f t="shared" si="17"/>
        <v>-1145761.9299999997</v>
      </c>
      <c r="O132" s="124"/>
    </row>
    <row r="133" spans="1:15" ht="14.1" hidden="1" customHeight="1">
      <c r="A133" s="127">
        <v>40070</v>
      </c>
      <c r="B133" s="198">
        <v>2009</v>
      </c>
      <c r="C133" s="199">
        <v>1215849.9300000002</v>
      </c>
      <c r="D133" s="200">
        <v>2367617.0299999998</v>
      </c>
      <c r="E133" s="200">
        <v>1739479.14</v>
      </c>
      <c r="F133" s="200">
        <v>12559296.43</v>
      </c>
      <c r="G133" s="201">
        <v>17884860.23</v>
      </c>
      <c r="H133" s="200">
        <v>14590172.83</v>
      </c>
      <c r="I133" s="202">
        <v>3293530.22</v>
      </c>
      <c r="J133" s="253">
        <f t="shared" si="18"/>
        <v>-36778.839999999851</v>
      </c>
      <c r="K133" s="254">
        <f t="shared" si="17"/>
        <v>-1094241.6399999969</v>
      </c>
      <c r="O133" s="124"/>
    </row>
    <row r="134" spans="1:15" ht="14.1" hidden="1" customHeight="1">
      <c r="A134" s="127">
        <v>40102</v>
      </c>
      <c r="B134" s="198">
        <v>2009</v>
      </c>
      <c r="C134" s="199">
        <v>1213224.6099999999</v>
      </c>
      <c r="D134" s="200">
        <v>2354376.8199999998</v>
      </c>
      <c r="E134" s="200">
        <v>1715526.4</v>
      </c>
      <c r="F134" s="200">
        <v>12562658.74</v>
      </c>
      <c r="G134" s="201">
        <v>17850047.840000004</v>
      </c>
      <c r="H134" s="200">
        <v>14565715.74</v>
      </c>
      <c r="I134" s="202">
        <v>3283679.18</v>
      </c>
      <c r="J134" s="253">
        <f t="shared" si="18"/>
        <v>-34812.389999996871</v>
      </c>
      <c r="K134" s="254">
        <f t="shared" si="17"/>
        <v>-1009859.0599999987</v>
      </c>
      <c r="O134" s="124"/>
    </row>
    <row r="135" spans="1:15" ht="14.1" hidden="1" customHeight="1">
      <c r="A135" s="127">
        <v>40134</v>
      </c>
      <c r="B135" s="198">
        <v>2009</v>
      </c>
      <c r="C135" s="199">
        <v>1211270.4100000001</v>
      </c>
      <c r="D135" s="200">
        <v>2345747.36</v>
      </c>
      <c r="E135" s="200">
        <v>1694299.4000000001</v>
      </c>
      <c r="F135" s="200">
        <v>12574165.91</v>
      </c>
      <c r="G135" s="201">
        <v>17829862.41</v>
      </c>
      <c r="H135" s="200">
        <v>14554275.709999999</v>
      </c>
      <c r="I135" s="202">
        <v>3274988.4299999997</v>
      </c>
      <c r="J135" s="253">
        <f t="shared" si="18"/>
        <v>-20185.430000003427</v>
      </c>
      <c r="K135" s="254">
        <f t="shared" si="17"/>
        <v>-874285.53999999911</v>
      </c>
      <c r="O135" s="124"/>
    </row>
    <row r="136" spans="1:15" ht="14.1" hidden="1" customHeight="1">
      <c r="A136" s="127">
        <v>40166</v>
      </c>
      <c r="B136" s="198">
        <v>2009</v>
      </c>
      <c r="C136" s="199">
        <v>1215432.79</v>
      </c>
      <c r="D136" s="200">
        <v>2340227.09</v>
      </c>
      <c r="E136" s="200">
        <v>1670776.49</v>
      </c>
      <c r="F136" s="200">
        <v>12578019.51</v>
      </c>
      <c r="G136" s="201">
        <v>17805924.010000002</v>
      </c>
      <c r="H136" s="200">
        <v>14536426.51</v>
      </c>
      <c r="I136" s="202">
        <v>3269303.14</v>
      </c>
      <c r="J136" s="253">
        <f t="shared" si="18"/>
        <v>-23938.39999999851</v>
      </c>
      <c r="K136" s="254">
        <f t="shared" si="17"/>
        <v>-745380.29999999702</v>
      </c>
      <c r="L136" s="135"/>
      <c r="O136" s="124"/>
    </row>
    <row r="137" spans="1:15" ht="14.1" hidden="1" customHeight="1">
      <c r="A137" s="140">
        <v>2010</v>
      </c>
      <c r="B137" s="198">
        <v>2010</v>
      </c>
      <c r="C137" s="199"/>
      <c r="D137" s="200"/>
      <c r="E137" s="200"/>
      <c r="F137" s="200"/>
      <c r="G137" s="201"/>
      <c r="H137" s="200"/>
      <c r="I137" s="202"/>
      <c r="J137" s="253"/>
      <c r="K137" s="261"/>
      <c r="O137" s="124"/>
    </row>
    <row r="138" spans="1:15" ht="14.1" hidden="1" customHeight="1">
      <c r="A138" s="127">
        <v>40179</v>
      </c>
      <c r="B138" s="198">
        <v>2010</v>
      </c>
      <c r="C138" s="199">
        <v>1218288.6200000001</v>
      </c>
      <c r="D138" s="200">
        <v>2330977.98</v>
      </c>
      <c r="E138" s="200">
        <v>1626224.54</v>
      </c>
      <c r="F138" s="200">
        <v>12583589</v>
      </c>
      <c r="G138" s="201">
        <v>17773387.5</v>
      </c>
      <c r="H138" s="200">
        <v>14507919.1</v>
      </c>
      <c r="I138" s="202">
        <v>3265037.9699999997</v>
      </c>
      <c r="J138" s="253">
        <f>G138-G136</f>
        <v>-32536.510000001639</v>
      </c>
      <c r="K138" s="254">
        <f>G138-G125</f>
        <v>-650763.30000000075</v>
      </c>
      <c r="O138" s="124"/>
    </row>
    <row r="139" spans="1:15" ht="14.1" hidden="1" customHeight="1">
      <c r="A139" s="127">
        <v>40211</v>
      </c>
      <c r="B139" s="198">
        <v>2010</v>
      </c>
      <c r="C139" s="199">
        <v>1222985.98</v>
      </c>
      <c r="D139" s="200">
        <v>2323384.14</v>
      </c>
      <c r="E139" s="200">
        <v>1612715.34</v>
      </c>
      <c r="F139" s="200">
        <v>12595414.9</v>
      </c>
      <c r="G139" s="201">
        <v>17759368.100000001</v>
      </c>
      <c r="H139" s="200">
        <v>14501322.4</v>
      </c>
      <c r="I139" s="202">
        <v>3258351.7</v>
      </c>
      <c r="J139" s="253">
        <f>G139-G138</f>
        <v>-14019.39999999851</v>
      </c>
      <c r="K139" s="254">
        <f t="shared" ref="K139:K149" si="19">G139-G126</f>
        <v>-543340.80000000075</v>
      </c>
      <c r="O139" s="124"/>
    </row>
    <row r="140" spans="1:15" ht="14.1" customHeight="1">
      <c r="A140" s="127">
        <v>40243</v>
      </c>
      <c r="B140" s="198">
        <v>2010</v>
      </c>
      <c r="C140" s="199">
        <v>1217021.7</v>
      </c>
      <c r="D140" s="200">
        <v>2313412.3800000004</v>
      </c>
      <c r="E140" s="200">
        <v>1596469.08</v>
      </c>
      <c r="F140" s="200">
        <v>12599383.550000001</v>
      </c>
      <c r="G140" s="201">
        <v>17728808.550000001</v>
      </c>
      <c r="H140" s="200">
        <v>14478630.25</v>
      </c>
      <c r="I140" s="202">
        <v>3251271.21</v>
      </c>
      <c r="J140" s="253">
        <f t="shared" ref="J140:J149" si="20">G140-G139</f>
        <v>-30559.550000000745</v>
      </c>
      <c r="K140" s="254">
        <f t="shared" si="19"/>
        <v>-458217.75</v>
      </c>
      <c r="O140" s="124"/>
    </row>
    <row r="141" spans="1:15" ht="14.1" hidden="1" customHeight="1">
      <c r="A141" s="127">
        <v>40275</v>
      </c>
      <c r="B141" s="198">
        <v>2010</v>
      </c>
      <c r="C141" s="199">
        <v>1205749.8</v>
      </c>
      <c r="D141" s="200">
        <v>2306189.19</v>
      </c>
      <c r="E141" s="200">
        <v>1590849.6199999999</v>
      </c>
      <c r="F141" s="200">
        <v>12601915.950000001</v>
      </c>
      <c r="G141" s="201">
        <v>17703398.150000002</v>
      </c>
      <c r="H141" s="200">
        <v>14459402.35</v>
      </c>
      <c r="I141" s="202">
        <v>3245090.59</v>
      </c>
      <c r="J141" s="253">
        <f t="shared" si="20"/>
        <v>-25410.39999999851</v>
      </c>
      <c r="K141" s="254">
        <f t="shared" si="19"/>
        <v>-386737.94999999553</v>
      </c>
      <c r="O141" s="124"/>
    </row>
    <row r="142" spans="1:15" ht="14.1" hidden="1" customHeight="1">
      <c r="A142" s="127">
        <v>40307</v>
      </c>
      <c r="B142" s="198">
        <v>2010</v>
      </c>
      <c r="C142" s="199">
        <v>1196683.1299999999</v>
      </c>
      <c r="D142" s="200">
        <v>2300832.4</v>
      </c>
      <c r="E142" s="200">
        <v>1583327.74</v>
      </c>
      <c r="F142" s="200">
        <v>12604964.9</v>
      </c>
      <c r="G142" s="201">
        <v>17682715.399999999</v>
      </c>
      <c r="H142" s="200">
        <v>14443531.600000001</v>
      </c>
      <c r="I142" s="202">
        <v>3240376.6300000004</v>
      </c>
      <c r="J142" s="253">
        <f t="shared" si="20"/>
        <v>-20682.750000003725</v>
      </c>
      <c r="K142" s="254">
        <f t="shared" si="19"/>
        <v>-343990.55000000447</v>
      </c>
      <c r="O142" s="124"/>
    </row>
    <row r="143" spans="1:15" ht="14.1" hidden="1" customHeight="1">
      <c r="A143" s="127">
        <v>40339</v>
      </c>
      <c r="B143" s="198">
        <v>2010</v>
      </c>
      <c r="C143" s="199">
        <v>1197993.8799999999</v>
      </c>
      <c r="D143" s="200">
        <v>2292725.02</v>
      </c>
      <c r="E143" s="200">
        <v>1571177.53</v>
      </c>
      <c r="F143" s="200">
        <v>12608520.030000001</v>
      </c>
      <c r="G143" s="201">
        <v>17663374.830000002</v>
      </c>
      <c r="H143" s="200">
        <v>14427962.73</v>
      </c>
      <c r="I143" s="202">
        <v>3236601.99</v>
      </c>
      <c r="J143" s="253">
        <f t="shared" si="20"/>
        <v>-19340.569999996573</v>
      </c>
      <c r="K143" s="254">
        <f t="shared" si="19"/>
        <v>-312174.42999999598</v>
      </c>
      <c r="O143" s="124"/>
    </row>
    <row r="144" spans="1:15" ht="14.1" hidden="1" customHeight="1">
      <c r="A144" s="127">
        <v>40371</v>
      </c>
      <c r="B144" s="198">
        <v>2010</v>
      </c>
      <c r="C144" s="199">
        <v>1195794.3399999999</v>
      </c>
      <c r="D144" s="200">
        <v>2286867.5100000002</v>
      </c>
      <c r="E144" s="200">
        <v>1557384.54</v>
      </c>
      <c r="F144" s="200">
        <v>12610842.820000002</v>
      </c>
      <c r="G144" s="201">
        <v>17647355.219999999</v>
      </c>
      <c r="H144" s="200">
        <v>14414503.220000001</v>
      </c>
      <c r="I144" s="202">
        <v>3232362.52</v>
      </c>
      <c r="J144" s="256">
        <f t="shared" si="20"/>
        <v>-16019.610000003129</v>
      </c>
      <c r="K144" s="257">
        <f t="shared" si="19"/>
        <v>-288914.98000000417</v>
      </c>
      <c r="O144" s="124"/>
    </row>
    <row r="145" spans="1:15" ht="14.1" hidden="1" customHeight="1">
      <c r="A145" s="127">
        <v>40403</v>
      </c>
      <c r="B145" s="198">
        <v>2010</v>
      </c>
      <c r="C145" s="199">
        <v>1194535.05</v>
      </c>
      <c r="D145" s="200">
        <v>2286211.73</v>
      </c>
      <c r="E145" s="200">
        <v>1542815.81</v>
      </c>
      <c r="F145" s="200">
        <v>12611649.799999999</v>
      </c>
      <c r="G145" s="201">
        <v>17635334.800000001</v>
      </c>
      <c r="H145" s="200">
        <v>14406036.300000001</v>
      </c>
      <c r="I145" s="202">
        <v>3227603.26</v>
      </c>
      <c r="J145" s="253">
        <f t="shared" si="20"/>
        <v>-12020.419999998063</v>
      </c>
      <c r="K145" s="254">
        <f t="shared" si="19"/>
        <v>-286304.26999999955</v>
      </c>
      <c r="O145" s="124"/>
    </row>
    <row r="146" spans="1:15" ht="14.1" hidden="1" customHeight="1">
      <c r="A146" s="127">
        <v>40435</v>
      </c>
      <c r="B146" s="198">
        <v>2010</v>
      </c>
      <c r="C146" s="199">
        <v>1196526.27</v>
      </c>
      <c r="D146" s="200">
        <v>2280516.2200000002</v>
      </c>
      <c r="E146" s="200">
        <v>1526668.4</v>
      </c>
      <c r="F146" s="200">
        <v>12615091.369999999</v>
      </c>
      <c r="G146" s="201">
        <v>17619423.07</v>
      </c>
      <c r="H146" s="200">
        <v>14395561.470000001</v>
      </c>
      <c r="I146" s="202">
        <v>3222721.31</v>
      </c>
      <c r="J146" s="253">
        <f t="shared" si="20"/>
        <v>-15911.730000000447</v>
      </c>
      <c r="K146" s="254">
        <f t="shared" si="19"/>
        <v>-265437.16000000015</v>
      </c>
      <c r="O146" s="124"/>
    </row>
    <row r="147" spans="1:15" ht="14.1" hidden="1" customHeight="1">
      <c r="A147" s="127">
        <v>40467</v>
      </c>
      <c r="B147" s="198">
        <v>2010</v>
      </c>
      <c r="C147" s="199">
        <v>1206768.3199999998</v>
      </c>
      <c r="D147" s="200">
        <v>2275829.71</v>
      </c>
      <c r="E147" s="200">
        <v>1513475.3599999999</v>
      </c>
      <c r="F147" s="200">
        <v>12618310.25</v>
      </c>
      <c r="G147" s="201">
        <v>17612817.75</v>
      </c>
      <c r="H147" s="200">
        <v>14394286.350000001</v>
      </c>
      <c r="I147" s="202">
        <v>3218377.97</v>
      </c>
      <c r="J147" s="253">
        <f t="shared" si="20"/>
        <v>-6605.320000000298</v>
      </c>
      <c r="K147" s="254">
        <f t="shared" si="19"/>
        <v>-237230.09000000358</v>
      </c>
      <c r="O147" s="124"/>
    </row>
    <row r="148" spans="1:15" ht="14.1" hidden="1" customHeight="1">
      <c r="A148" s="127">
        <v>40499</v>
      </c>
      <c r="B148" s="198">
        <v>2010</v>
      </c>
      <c r="C148" s="199">
        <v>1199148.68</v>
      </c>
      <c r="D148" s="200">
        <v>2272081.3199999998</v>
      </c>
      <c r="E148" s="200">
        <v>1503390.22</v>
      </c>
      <c r="F148" s="200">
        <v>12631467.640000001</v>
      </c>
      <c r="G148" s="201">
        <v>17604611.040000003</v>
      </c>
      <c r="H148" s="200">
        <v>14390534.74</v>
      </c>
      <c r="I148" s="202">
        <v>3213873.52</v>
      </c>
      <c r="J148" s="253">
        <f t="shared" si="20"/>
        <v>-8206.7099999971688</v>
      </c>
      <c r="K148" s="254">
        <f t="shared" si="19"/>
        <v>-225251.36999999732</v>
      </c>
      <c r="O148" s="124"/>
    </row>
    <row r="149" spans="1:15" ht="14.1" hidden="1" customHeight="1">
      <c r="A149" s="127">
        <v>40531</v>
      </c>
      <c r="B149" s="198">
        <v>2010</v>
      </c>
      <c r="C149" s="199">
        <v>1198752.2</v>
      </c>
      <c r="D149" s="200">
        <v>2266820.9299999997</v>
      </c>
      <c r="E149" s="200">
        <v>1484440.15</v>
      </c>
      <c r="F149" s="200">
        <v>12633752.339999998</v>
      </c>
      <c r="G149" s="201">
        <v>17586306.940000001</v>
      </c>
      <c r="H149" s="200">
        <v>14377295.539999999</v>
      </c>
      <c r="I149" s="202">
        <v>3209238.33</v>
      </c>
      <c r="J149" s="253">
        <f t="shared" si="20"/>
        <v>-18304.10000000149</v>
      </c>
      <c r="K149" s="254">
        <f t="shared" si="19"/>
        <v>-219617.0700000003</v>
      </c>
      <c r="L149" s="135"/>
      <c r="O149" s="124"/>
    </row>
    <row r="150" spans="1:15" ht="14.1" hidden="1" customHeight="1">
      <c r="A150" s="140">
        <v>2011</v>
      </c>
      <c r="B150" s="198">
        <v>2011</v>
      </c>
      <c r="C150" s="199"/>
      <c r="D150" s="200"/>
      <c r="E150" s="200"/>
      <c r="F150" s="200"/>
      <c r="G150" s="201"/>
      <c r="H150" s="200"/>
      <c r="I150" s="202"/>
      <c r="J150" s="262"/>
      <c r="K150" s="261"/>
      <c r="O150" s="124"/>
    </row>
    <row r="151" spans="1:15" ht="14.1" hidden="1" customHeight="1">
      <c r="A151" s="127">
        <v>40544</v>
      </c>
      <c r="B151" s="198">
        <v>2011</v>
      </c>
      <c r="C151" s="199">
        <v>1205976.6299999999</v>
      </c>
      <c r="D151" s="200">
        <v>2263078.64</v>
      </c>
      <c r="E151" s="200">
        <v>1468750.2</v>
      </c>
      <c r="F151" s="200">
        <v>12637062.700000001</v>
      </c>
      <c r="G151" s="201">
        <v>17577842.699999999</v>
      </c>
      <c r="H151" s="200">
        <v>14369297.5</v>
      </c>
      <c r="I151" s="202">
        <v>3206867.87</v>
      </c>
      <c r="J151" s="253">
        <f>G151-G149</f>
        <v>-8464.2400000020862</v>
      </c>
      <c r="K151" s="254">
        <f>G151-G138</f>
        <v>-195544.80000000075</v>
      </c>
      <c r="O151" s="124"/>
    </row>
    <row r="152" spans="1:15" ht="14.1" hidden="1" customHeight="1">
      <c r="A152" s="127">
        <v>40576</v>
      </c>
      <c r="B152" s="198">
        <v>2011</v>
      </c>
      <c r="C152" s="199">
        <v>1195644.73</v>
      </c>
      <c r="D152" s="200">
        <v>2257739.2199999997</v>
      </c>
      <c r="E152" s="200">
        <v>1456996.52</v>
      </c>
      <c r="F152" s="200">
        <v>12634271.75</v>
      </c>
      <c r="G152" s="201">
        <v>17545504.850000001</v>
      </c>
      <c r="H152" s="200">
        <v>14343606.750000002</v>
      </c>
      <c r="I152" s="202">
        <v>3202847.05</v>
      </c>
      <c r="J152" s="253">
        <f>G152-G151</f>
        <v>-32337.849999997765</v>
      </c>
      <c r="K152" s="254">
        <f t="shared" ref="K152:K162" si="21">G152-G139</f>
        <v>-213863.25</v>
      </c>
      <c r="O152" s="124"/>
    </row>
    <row r="153" spans="1:15" ht="14.1" customHeight="1">
      <c r="A153" s="127">
        <v>40608</v>
      </c>
      <c r="B153" s="198">
        <v>2011</v>
      </c>
      <c r="C153" s="199">
        <v>1188993.05</v>
      </c>
      <c r="D153" s="200">
        <v>2254004.25</v>
      </c>
      <c r="E153" s="200">
        <v>1443142.71</v>
      </c>
      <c r="F153" s="200">
        <v>12645715.73</v>
      </c>
      <c r="G153" s="201">
        <v>17529899.729999997</v>
      </c>
      <c r="H153" s="200">
        <v>14330811.23</v>
      </c>
      <c r="I153" s="202">
        <v>3200338.19</v>
      </c>
      <c r="J153" s="253">
        <f t="shared" ref="J153:J162" si="22">G153-G152</f>
        <v>-15605.120000004768</v>
      </c>
      <c r="K153" s="254">
        <f t="shared" si="21"/>
        <v>-198908.82000000402</v>
      </c>
      <c r="O153" s="124"/>
    </row>
    <row r="154" spans="1:15" ht="14.1" hidden="1" customHeight="1">
      <c r="A154" s="127">
        <v>40640</v>
      </c>
      <c r="B154" s="198">
        <v>2011</v>
      </c>
      <c r="C154" s="199">
        <v>1193305.8400000001</v>
      </c>
      <c r="D154" s="200">
        <v>2250322.0900000003</v>
      </c>
      <c r="E154" s="200">
        <v>1424213.16</v>
      </c>
      <c r="F154" s="200">
        <v>12660796.359999999</v>
      </c>
      <c r="G154" s="201">
        <v>17526590.060000002</v>
      </c>
      <c r="H154" s="200">
        <v>14329284.26</v>
      </c>
      <c r="I154" s="202">
        <v>3198795.42</v>
      </c>
      <c r="J154" s="253">
        <f t="shared" si="22"/>
        <v>-3309.6699999943376</v>
      </c>
      <c r="K154" s="254">
        <f t="shared" si="21"/>
        <v>-176808.08999999985</v>
      </c>
      <c r="O154" s="124"/>
    </row>
    <row r="155" spans="1:15" ht="14.1" hidden="1" customHeight="1">
      <c r="A155" s="127">
        <v>40672</v>
      </c>
      <c r="B155" s="198">
        <v>2011</v>
      </c>
      <c r="C155" s="199">
        <v>1193575.1700000002</v>
      </c>
      <c r="D155" s="200">
        <v>2244234.73</v>
      </c>
      <c r="E155" s="200">
        <v>1400942.82</v>
      </c>
      <c r="F155" s="200">
        <v>12669012.200000001</v>
      </c>
      <c r="G155" s="201">
        <v>17503926.800000001</v>
      </c>
      <c r="H155" s="200">
        <v>14308859.9</v>
      </c>
      <c r="I155" s="202">
        <v>3196666.03</v>
      </c>
      <c r="J155" s="253">
        <f t="shared" si="22"/>
        <v>-22663.260000001639</v>
      </c>
      <c r="K155" s="254">
        <f t="shared" si="21"/>
        <v>-178788.59999999776</v>
      </c>
      <c r="O155" s="124"/>
    </row>
    <row r="156" spans="1:15" ht="14.1" hidden="1" customHeight="1">
      <c r="A156" s="127">
        <v>40704</v>
      </c>
      <c r="B156" s="198">
        <v>2011</v>
      </c>
      <c r="C156" s="199">
        <v>1192756.3</v>
      </c>
      <c r="D156" s="200">
        <v>2238170.52</v>
      </c>
      <c r="E156" s="200">
        <v>1380213.6</v>
      </c>
      <c r="F156" s="200">
        <v>12647481.239999998</v>
      </c>
      <c r="G156" s="201">
        <v>17459254.539999999</v>
      </c>
      <c r="H156" s="200">
        <v>14267430.439999999</v>
      </c>
      <c r="I156" s="202">
        <v>3193374.22</v>
      </c>
      <c r="J156" s="253">
        <f t="shared" si="22"/>
        <v>-44672.260000001639</v>
      </c>
      <c r="K156" s="254">
        <f t="shared" si="21"/>
        <v>-204120.29000000283</v>
      </c>
      <c r="O156" s="124"/>
    </row>
    <row r="157" spans="1:15" ht="14.1" hidden="1" customHeight="1">
      <c r="A157" s="127">
        <v>40736</v>
      </c>
      <c r="B157" s="198">
        <v>2011</v>
      </c>
      <c r="C157" s="199">
        <v>1189716.24</v>
      </c>
      <c r="D157" s="200">
        <v>2233142.54</v>
      </c>
      <c r="E157" s="200">
        <v>1360225.9</v>
      </c>
      <c r="F157" s="200">
        <v>12654673.060000001</v>
      </c>
      <c r="G157" s="201">
        <v>17438054.060000002</v>
      </c>
      <c r="H157" s="200">
        <v>14246018.66</v>
      </c>
      <c r="I157" s="202">
        <v>3190555.9699999997</v>
      </c>
      <c r="J157" s="256">
        <f t="shared" si="22"/>
        <v>-21200.479999996722</v>
      </c>
      <c r="K157" s="257">
        <f t="shared" si="21"/>
        <v>-209301.15999999642</v>
      </c>
      <c r="O157" s="124"/>
    </row>
    <row r="158" spans="1:15" ht="14.1" hidden="1" customHeight="1">
      <c r="A158" s="127">
        <v>40768</v>
      </c>
      <c r="B158" s="198">
        <v>2011</v>
      </c>
      <c r="C158" s="199">
        <v>1189923.6499999999</v>
      </c>
      <c r="D158" s="200">
        <v>2231158.83</v>
      </c>
      <c r="E158" s="200">
        <v>1343517.54</v>
      </c>
      <c r="F158" s="200">
        <v>12645515.49</v>
      </c>
      <c r="G158" s="201">
        <v>17417098.890000001</v>
      </c>
      <c r="H158" s="200">
        <v>14224815.189999999</v>
      </c>
      <c r="I158" s="202">
        <v>3189246.53</v>
      </c>
      <c r="J158" s="253">
        <f t="shared" si="22"/>
        <v>-20955.170000001788</v>
      </c>
      <c r="K158" s="254">
        <f t="shared" si="21"/>
        <v>-218235.91000000015</v>
      </c>
      <c r="O158" s="124"/>
    </row>
    <row r="159" spans="1:15" ht="14.1" hidden="1" customHeight="1">
      <c r="A159" s="127">
        <v>40800</v>
      </c>
      <c r="B159" s="198">
        <v>2011</v>
      </c>
      <c r="C159" s="199">
        <v>1194160.5899999999</v>
      </c>
      <c r="D159" s="200">
        <v>2220918.21</v>
      </c>
      <c r="E159" s="200">
        <v>1323397.97</v>
      </c>
      <c r="F159" s="200">
        <v>12635211.949999999</v>
      </c>
      <c r="G159" s="201">
        <v>17378463.350000001</v>
      </c>
      <c r="H159" s="200">
        <v>14189556.349999998</v>
      </c>
      <c r="I159" s="202">
        <v>3186613.91</v>
      </c>
      <c r="J159" s="253">
        <f t="shared" si="22"/>
        <v>-38635.539999999106</v>
      </c>
      <c r="K159" s="254">
        <f t="shared" si="21"/>
        <v>-240959.71999999881</v>
      </c>
      <c r="O159" s="124"/>
    </row>
    <row r="160" spans="1:15" ht="14.1" hidden="1" customHeight="1">
      <c r="A160" s="127">
        <v>40832</v>
      </c>
      <c r="B160" s="198">
        <v>2011</v>
      </c>
      <c r="C160" s="199">
        <v>1185929.73</v>
      </c>
      <c r="D160" s="200">
        <v>2206972.0299999998</v>
      </c>
      <c r="E160" s="200">
        <v>1301308.3600000001</v>
      </c>
      <c r="F160" s="200">
        <v>12614843.250000002</v>
      </c>
      <c r="G160" s="201">
        <v>17311697.150000002</v>
      </c>
      <c r="H160" s="200">
        <v>14129233.85</v>
      </c>
      <c r="I160" s="202">
        <v>3182360.49</v>
      </c>
      <c r="J160" s="253">
        <f t="shared" si="22"/>
        <v>-66766.199999999255</v>
      </c>
      <c r="K160" s="254">
        <f t="shared" si="21"/>
        <v>-301120.59999999776</v>
      </c>
      <c r="O160" s="124"/>
    </row>
    <row r="161" spans="1:15" ht="14.1" hidden="1" customHeight="1">
      <c r="A161" s="127">
        <v>40864</v>
      </c>
      <c r="B161" s="198">
        <v>2011</v>
      </c>
      <c r="C161" s="199">
        <v>1190471.73</v>
      </c>
      <c r="D161" s="200">
        <v>2196072.9700000002</v>
      </c>
      <c r="E161" s="200">
        <v>1276116.17</v>
      </c>
      <c r="F161" s="200">
        <v>12591109.98</v>
      </c>
      <c r="G161" s="201">
        <v>17253916.48</v>
      </c>
      <c r="H161" s="200">
        <v>14077194.180000002</v>
      </c>
      <c r="I161" s="202">
        <v>3177129</v>
      </c>
      <c r="J161" s="253">
        <f t="shared" si="22"/>
        <v>-57780.670000001788</v>
      </c>
      <c r="K161" s="254">
        <f t="shared" si="21"/>
        <v>-350694.56000000238</v>
      </c>
      <c r="O161" s="124"/>
    </row>
    <row r="162" spans="1:15" ht="14.1" hidden="1" customHeight="1">
      <c r="A162" s="127">
        <v>40896</v>
      </c>
      <c r="B162" s="198">
        <v>2011</v>
      </c>
      <c r="C162" s="199">
        <v>1197871.8699999999</v>
      </c>
      <c r="D162" s="200">
        <v>2187497.71</v>
      </c>
      <c r="E162" s="200">
        <v>1254837.8800000001</v>
      </c>
      <c r="F162" s="200">
        <v>12581584.4</v>
      </c>
      <c r="G162" s="201">
        <v>17223039.099999998</v>
      </c>
      <c r="H162" s="200">
        <v>14053597.000000002</v>
      </c>
      <c r="I162" s="202">
        <v>3170740</v>
      </c>
      <c r="J162" s="253">
        <f t="shared" si="22"/>
        <v>-30877.380000002682</v>
      </c>
      <c r="K162" s="254">
        <f t="shared" si="21"/>
        <v>-363267.84000000358</v>
      </c>
      <c r="L162" s="135"/>
      <c r="O162" s="124"/>
    </row>
    <row r="163" spans="1:15" ht="14.1" hidden="1" customHeight="1">
      <c r="A163" s="140">
        <v>2012</v>
      </c>
      <c r="B163" s="198">
        <v>2012</v>
      </c>
      <c r="C163" s="199"/>
      <c r="D163" s="200"/>
      <c r="E163" s="200"/>
      <c r="F163" s="200"/>
      <c r="G163" s="201"/>
      <c r="H163" s="200"/>
      <c r="I163" s="202"/>
      <c r="J163" s="262"/>
      <c r="K163" s="261"/>
      <c r="O163" s="124"/>
    </row>
    <row r="164" spans="1:15" ht="14.1" hidden="1" customHeight="1">
      <c r="A164" s="127">
        <v>40909</v>
      </c>
      <c r="B164" s="198">
        <v>2012</v>
      </c>
      <c r="C164" s="199">
        <v>1192990.8</v>
      </c>
      <c r="D164" s="200">
        <v>2178230.42</v>
      </c>
      <c r="E164" s="200">
        <v>1238068.75</v>
      </c>
      <c r="F164" s="200">
        <v>12556471.609999999</v>
      </c>
      <c r="G164" s="201">
        <v>17171359.609999999</v>
      </c>
      <c r="H164" s="200">
        <v>14016026.41</v>
      </c>
      <c r="I164" s="202">
        <v>3151798.8099999996</v>
      </c>
      <c r="J164" s="253">
        <f>G164-G162</f>
        <v>-51679.489999998361</v>
      </c>
      <c r="K164" s="254">
        <f>G164-G151</f>
        <v>-406483.08999999985</v>
      </c>
      <c r="O164" s="124"/>
    </row>
    <row r="165" spans="1:15" ht="14.1" hidden="1" customHeight="1">
      <c r="A165" s="127">
        <v>40941</v>
      </c>
      <c r="B165" s="198">
        <v>2012</v>
      </c>
      <c r="C165" s="199">
        <v>1187465.26</v>
      </c>
      <c r="D165" s="200">
        <v>2163095.2400000002</v>
      </c>
      <c r="E165" s="200">
        <v>1215587.6399999999</v>
      </c>
      <c r="F165" s="200">
        <v>12533067.280000001</v>
      </c>
      <c r="G165" s="201">
        <v>17098094.18</v>
      </c>
      <c r="H165" s="200">
        <v>13948429.98</v>
      </c>
      <c r="I165" s="202">
        <v>3152093.8000000003</v>
      </c>
      <c r="J165" s="253">
        <f>G165-G164</f>
        <v>-73265.429999999702</v>
      </c>
      <c r="K165" s="254">
        <f t="shared" ref="K165:K175" si="23">G165-G152</f>
        <v>-447410.67000000179</v>
      </c>
      <c r="O165" s="124"/>
    </row>
    <row r="166" spans="1:15" ht="14.1" customHeight="1">
      <c r="A166" s="127">
        <v>40973</v>
      </c>
      <c r="B166" s="198">
        <v>2012</v>
      </c>
      <c r="C166" s="199">
        <v>1183893.1299999999</v>
      </c>
      <c r="D166" s="200">
        <v>2150221.25</v>
      </c>
      <c r="E166" s="200">
        <v>1197386.73</v>
      </c>
      <c r="F166" s="200">
        <v>12512240.469999999</v>
      </c>
      <c r="G166" s="201">
        <v>17036670.169999998</v>
      </c>
      <c r="H166" s="200">
        <v>13896987.07</v>
      </c>
      <c r="I166" s="202">
        <v>3140928.4</v>
      </c>
      <c r="J166" s="253">
        <f t="shared" ref="J166:J175" si="24">G166-G165</f>
        <v>-61424.010000001639</v>
      </c>
      <c r="K166" s="254">
        <f t="shared" si="23"/>
        <v>-493229.55999999866</v>
      </c>
      <c r="O166" s="124"/>
    </row>
    <row r="167" spans="1:15" ht="14.1" hidden="1" customHeight="1">
      <c r="A167" s="127">
        <v>41005</v>
      </c>
      <c r="B167" s="198">
        <v>2012</v>
      </c>
      <c r="C167" s="199">
        <v>1178342.29</v>
      </c>
      <c r="D167" s="200">
        <v>2138852.61</v>
      </c>
      <c r="E167" s="200">
        <v>1178146.1300000001</v>
      </c>
      <c r="F167" s="200">
        <v>12480761.120000001</v>
      </c>
      <c r="G167" s="201">
        <v>16967987.420000002</v>
      </c>
      <c r="H167" s="200">
        <v>13839734.32</v>
      </c>
      <c r="I167" s="202">
        <v>3130502.5500000003</v>
      </c>
      <c r="J167" s="253">
        <f t="shared" si="24"/>
        <v>-68682.749999996275</v>
      </c>
      <c r="K167" s="254">
        <f t="shared" si="23"/>
        <v>-558602.6400000006</v>
      </c>
      <c r="O167" s="124"/>
    </row>
    <row r="168" spans="1:15" ht="14.1" hidden="1" customHeight="1">
      <c r="A168" s="127">
        <v>41037</v>
      </c>
      <c r="B168" s="198">
        <v>2012</v>
      </c>
      <c r="C168" s="199">
        <v>1175760.18</v>
      </c>
      <c r="D168" s="200">
        <v>2129039.91</v>
      </c>
      <c r="E168" s="200">
        <v>1158577.3799999999</v>
      </c>
      <c r="F168" s="200">
        <v>12449723.120000001</v>
      </c>
      <c r="G168" s="201">
        <v>16908772.52</v>
      </c>
      <c r="H168" s="200">
        <v>13791515.420000002</v>
      </c>
      <c r="I168" s="202">
        <v>3119558.72</v>
      </c>
      <c r="J168" s="253">
        <f t="shared" si="24"/>
        <v>-59214.900000002235</v>
      </c>
      <c r="K168" s="254">
        <f t="shared" si="23"/>
        <v>-595154.28000000119</v>
      </c>
      <c r="O168" s="124"/>
    </row>
    <row r="169" spans="1:15" ht="14.1" hidden="1" customHeight="1">
      <c r="A169" s="127">
        <v>41069</v>
      </c>
      <c r="B169" s="198">
        <v>2012</v>
      </c>
      <c r="C169" s="199">
        <v>1184939.92</v>
      </c>
      <c r="D169" s="200">
        <v>2116131.1300000004</v>
      </c>
      <c r="E169" s="200">
        <v>1140184.8800000001</v>
      </c>
      <c r="F169" s="200">
        <v>12453665.16</v>
      </c>
      <c r="G169" s="201">
        <v>16888327.459999997</v>
      </c>
      <c r="H169" s="200">
        <v>13785972.359999999</v>
      </c>
      <c r="I169" s="202">
        <v>3105830.9899999998</v>
      </c>
      <c r="J169" s="253">
        <f t="shared" si="24"/>
        <v>-20445.060000002384</v>
      </c>
      <c r="K169" s="254">
        <f t="shared" si="23"/>
        <v>-570927.08000000194</v>
      </c>
      <c r="O169" s="124"/>
    </row>
    <row r="170" spans="1:15" ht="14.1" hidden="1" customHeight="1">
      <c r="A170" s="127">
        <v>41101</v>
      </c>
      <c r="B170" s="198">
        <v>2012</v>
      </c>
      <c r="C170" s="199">
        <v>1185661.95</v>
      </c>
      <c r="D170" s="200">
        <v>2103139.7400000002</v>
      </c>
      <c r="E170" s="200">
        <v>1120974.3800000001</v>
      </c>
      <c r="F170" s="200">
        <v>12434336.779999999</v>
      </c>
      <c r="G170" s="201">
        <v>16846197.48</v>
      </c>
      <c r="H170" s="200">
        <v>13767286.879999999</v>
      </c>
      <c r="I170" s="202">
        <v>3075865.9899999998</v>
      </c>
      <c r="J170" s="256">
        <f t="shared" si="24"/>
        <v>-42129.979999996722</v>
      </c>
      <c r="K170" s="257">
        <f t="shared" si="23"/>
        <v>-591856.58000000194</v>
      </c>
      <c r="O170" s="124"/>
    </row>
    <row r="171" spans="1:15" ht="14.1" hidden="1" customHeight="1">
      <c r="A171" s="127">
        <v>41133</v>
      </c>
      <c r="B171" s="198">
        <v>2012</v>
      </c>
      <c r="C171" s="199">
        <v>1188100.32</v>
      </c>
      <c r="D171" s="200">
        <v>2098475.34</v>
      </c>
      <c r="E171" s="200">
        <v>1105409.5900000001</v>
      </c>
      <c r="F171" s="200">
        <v>12419077.189999999</v>
      </c>
      <c r="G171" s="201">
        <v>16816362.690000001</v>
      </c>
      <c r="H171" s="200">
        <v>13747605.189999999</v>
      </c>
      <c r="I171" s="202">
        <v>3065767.31</v>
      </c>
      <c r="J171" s="253">
        <f t="shared" si="24"/>
        <v>-29834.789999999106</v>
      </c>
      <c r="K171" s="254">
        <f t="shared" si="23"/>
        <v>-600736.19999999925</v>
      </c>
      <c r="O171" s="124"/>
    </row>
    <row r="172" spans="1:15" ht="14.1" hidden="1" customHeight="1">
      <c r="A172" s="127">
        <v>41165</v>
      </c>
      <c r="B172" s="198">
        <v>2012</v>
      </c>
      <c r="C172" s="199">
        <v>1172742.2200000002</v>
      </c>
      <c r="D172" s="200">
        <v>2088342.2099999997</v>
      </c>
      <c r="E172" s="200">
        <v>1091111.82</v>
      </c>
      <c r="F172" s="200">
        <v>12399964.25</v>
      </c>
      <c r="G172" s="201">
        <v>16761193.549999999</v>
      </c>
      <c r="H172" s="200">
        <v>13699204.450000001</v>
      </c>
      <c r="I172" s="202">
        <v>3059203.56</v>
      </c>
      <c r="J172" s="253">
        <f t="shared" si="24"/>
        <v>-55169.140000002459</v>
      </c>
      <c r="K172" s="254">
        <f t="shared" si="23"/>
        <v>-617269.80000000261</v>
      </c>
      <c r="O172" s="124"/>
    </row>
    <row r="173" spans="1:15" ht="14.1" hidden="1" customHeight="1">
      <c r="A173" s="127">
        <v>41197</v>
      </c>
      <c r="B173" s="198">
        <v>2012</v>
      </c>
      <c r="C173" s="199">
        <v>1167826.44</v>
      </c>
      <c r="D173" s="200">
        <v>2075287.5600000003</v>
      </c>
      <c r="E173" s="200">
        <v>1075243.3699999999</v>
      </c>
      <c r="F173" s="200">
        <v>12370766.59</v>
      </c>
      <c r="G173" s="201">
        <v>16693899.59</v>
      </c>
      <c r="H173" s="200">
        <v>13640776.689999999</v>
      </c>
      <c r="I173" s="202">
        <v>3052822.3200000003</v>
      </c>
      <c r="J173" s="253">
        <f t="shared" si="24"/>
        <v>-67293.959999999031</v>
      </c>
      <c r="K173" s="254">
        <f t="shared" si="23"/>
        <v>-617797.56000000238</v>
      </c>
      <c r="O173" s="124"/>
    </row>
    <row r="174" spans="1:15" ht="14.1" hidden="1" customHeight="1">
      <c r="A174" s="127">
        <v>41229</v>
      </c>
      <c r="B174" s="198">
        <v>2012</v>
      </c>
      <c r="C174" s="199">
        <v>1156691.3600000001</v>
      </c>
      <c r="D174" s="200">
        <v>2064996.5000000002</v>
      </c>
      <c r="E174" s="200">
        <v>1059560.08</v>
      </c>
      <c r="F174" s="200">
        <v>12261602.749999998</v>
      </c>
      <c r="G174" s="201">
        <v>16542847.35</v>
      </c>
      <c r="H174" s="200">
        <v>13497253.549999999</v>
      </c>
      <c r="I174" s="202">
        <v>3045960.53</v>
      </c>
      <c r="J174" s="253">
        <f t="shared" si="24"/>
        <v>-151052.24000000022</v>
      </c>
      <c r="K174" s="254">
        <f t="shared" si="23"/>
        <v>-711069.13000000082</v>
      </c>
      <c r="O174" s="124"/>
    </row>
    <row r="175" spans="1:15" ht="14.1" hidden="1" customHeight="1">
      <c r="A175" s="127">
        <v>41261</v>
      </c>
      <c r="B175" s="198">
        <v>2012</v>
      </c>
      <c r="C175" s="199">
        <v>1139676.02</v>
      </c>
      <c r="D175" s="200">
        <v>2058871.02</v>
      </c>
      <c r="E175" s="200">
        <v>1051952.6900000002</v>
      </c>
      <c r="F175" s="200">
        <v>12180493.099999998</v>
      </c>
      <c r="G175" s="201">
        <v>16433850.199999997</v>
      </c>
      <c r="H175" s="200">
        <v>13391450.299999999</v>
      </c>
      <c r="I175" s="202">
        <v>3041911.81</v>
      </c>
      <c r="J175" s="253">
        <f t="shared" si="24"/>
        <v>-108997.15000000224</v>
      </c>
      <c r="K175" s="254">
        <f t="shared" si="23"/>
        <v>-789188.90000000037</v>
      </c>
      <c r="L175" s="135"/>
      <c r="O175" s="124"/>
    </row>
    <row r="176" spans="1:15" ht="14.1" hidden="1" customHeight="1">
      <c r="A176" s="140">
        <v>2013</v>
      </c>
      <c r="B176" s="263">
        <v>2013</v>
      </c>
      <c r="C176" s="264"/>
      <c r="D176" s="265"/>
      <c r="E176" s="265"/>
      <c r="F176" s="265"/>
      <c r="G176" s="266"/>
      <c r="H176" s="265"/>
      <c r="I176" s="267"/>
      <c r="J176" s="268"/>
      <c r="K176" s="269"/>
      <c r="O176" s="124"/>
    </row>
    <row r="177" spans="1:15" ht="14.1" hidden="1" customHeight="1">
      <c r="A177" s="127">
        <v>41275</v>
      </c>
      <c r="B177" s="198">
        <v>2013</v>
      </c>
      <c r="C177" s="204">
        <v>1120505.33</v>
      </c>
      <c r="D177" s="205">
        <v>2048534.67</v>
      </c>
      <c r="E177" s="205">
        <v>1040274.1000000001</v>
      </c>
      <c r="F177" s="205">
        <v>12171937.18</v>
      </c>
      <c r="G177" s="206">
        <v>16387181.879999999</v>
      </c>
      <c r="H177" s="205">
        <v>13346871.880000001</v>
      </c>
      <c r="I177" s="207">
        <v>3038460.23</v>
      </c>
      <c r="J177" s="256">
        <f>G177-G175</f>
        <v>-46668.319999998435</v>
      </c>
      <c r="K177" s="257">
        <f>G177-G164</f>
        <v>-784177.73000000045</v>
      </c>
      <c r="O177" s="124"/>
    </row>
    <row r="178" spans="1:15" ht="14.1" hidden="1" customHeight="1">
      <c r="A178" s="127">
        <v>41307</v>
      </c>
      <c r="B178" s="198">
        <v>2013</v>
      </c>
      <c r="C178" s="217">
        <v>1119159.48</v>
      </c>
      <c r="D178" s="218">
        <v>2039514.28</v>
      </c>
      <c r="E178" s="218">
        <v>1026145.15</v>
      </c>
      <c r="F178" s="218">
        <v>12159435.000000002</v>
      </c>
      <c r="G178" s="219">
        <v>16344224.500000002</v>
      </c>
      <c r="H178" s="218">
        <v>13312344.4</v>
      </c>
      <c r="I178" s="220">
        <v>3032080.5300000003</v>
      </c>
      <c r="J178" s="253">
        <f>G178-G177</f>
        <v>-42957.379999997094</v>
      </c>
      <c r="K178" s="254">
        <f t="shared" ref="K178:K188" si="25">G178-G165</f>
        <v>-753869.67999999784</v>
      </c>
      <c r="O178" s="124"/>
    </row>
    <row r="179" spans="1:15" ht="14.1" customHeight="1">
      <c r="A179" s="127">
        <v>41339</v>
      </c>
      <c r="B179" s="198">
        <v>2013</v>
      </c>
      <c r="C179" s="199">
        <v>1120731.6100000001</v>
      </c>
      <c r="D179" s="200">
        <v>2031830.53</v>
      </c>
      <c r="E179" s="200">
        <v>1012091.89</v>
      </c>
      <c r="F179" s="200">
        <v>12146867.970000001</v>
      </c>
      <c r="G179" s="201">
        <v>16308125.570000002</v>
      </c>
      <c r="H179" s="200">
        <v>13279612.370000001</v>
      </c>
      <c r="I179" s="202">
        <v>3029085.14</v>
      </c>
      <c r="J179" s="253">
        <f t="shared" ref="J179:J188" si="26">G179-G178</f>
        <v>-36098.929999999702</v>
      </c>
      <c r="K179" s="254">
        <f t="shared" si="25"/>
        <v>-728544.5999999959</v>
      </c>
      <c r="O179" s="124"/>
    </row>
    <row r="180" spans="1:15" ht="14.1" hidden="1" customHeight="1">
      <c r="A180" s="127">
        <v>41371</v>
      </c>
      <c r="B180" s="198">
        <v>2013</v>
      </c>
      <c r="C180" s="199">
        <v>1118277.25</v>
      </c>
      <c r="D180" s="200">
        <v>2021637.01</v>
      </c>
      <c r="E180" s="200">
        <v>1001855.25</v>
      </c>
      <c r="F180" s="200">
        <v>12137549.300000001</v>
      </c>
      <c r="G180" s="277">
        <v>16273737.299999999</v>
      </c>
      <c r="H180" s="200">
        <v>13245865.199999999</v>
      </c>
      <c r="I180" s="202">
        <v>3029533.7399999998</v>
      </c>
      <c r="J180" s="253">
        <f t="shared" si="26"/>
        <v>-34388.270000003278</v>
      </c>
      <c r="K180" s="254">
        <f t="shared" si="25"/>
        <v>-694250.12000000291</v>
      </c>
      <c r="O180" s="124"/>
    </row>
    <row r="181" spans="1:15" ht="14.1" hidden="1" customHeight="1">
      <c r="A181" s="127">
        <v>41403</v>
      </c>
      <c r="B181" s="198">
        <v>2013</v>
      </c>
      <c r="C181" s="204">
        <v>1115026.3899999999</v>
      </c>
      <c r="D181" s="205">
        <v>2017693.34</v>
      </c>
      <c r="E181" s="205">
        <v>997426.76600000006</v>
      </c>
      <c r="F181" s="205">
        <v>12137670.209999999</v>
      </c>
      <c r="G181" s="206">
        <v>16261884.309999999</v>
      </c>
      <c r="H181" s="205">
        <v>13232152.91</v>
      </c>
      <c r="I181" s="207">
        <v>3031743.1</v>
      </c>
      <c r="J181" s="256">
        <f t="shared" si="26"/>
        <v>-11852.990000000224</v>
      </c>
      <c r="K181" s="254">
        <f t="shared" si="25"/>
        <v>-646888.21000000089</v>
      </c>
      <c r="O181" s="124"/>
    </row>
    <row r="182" spans="1:15" ht="14.1" hidden="1" customHeight="1">
      <c r="A182" s="127">
        <v>41435</v>
      </c>
      <c r="B182" s="198">
        <v>2013</v>
      </c>
      <c r="C182" s="199">
        <v>1101673.1299999999</v>
      </c>
      <c r="D182" s="200">
        <v>2015276.04</v>
      </c>
      <c r="E182" s="200">
        <v>993210.54100000008</v>
      </c>
      <c r="F182" s="200">
        <v>12145940.549999999</v>
      </c>
      <c r="G182" s="277">
        <v>16251909.149999999</v>
      </c>
      <c r="H182" s="200">
        <v>13216791.550000001</v>
      </c>
      <c r="I182" s="202">
        <v>3037217.58</v>
      </c>
      <c r="J182" s="253">
        <f t="shared" si="26"/>
        <v>-9975.160000000149</v>
      </c>
      <c r="K182" s="254">
        <f t="shared" si="25"/>
        <v>-636418.30999999866</v>
      </c>
      <c r="O182" s="124"/>
    </row>
    <row r="183" spans="1:15" ht="14.1" hidden="1" customHeight="1">
      <c r="A183" s="127">
        <v>41467</v>
      </c>
      <c r="B183" s="198">
        <v>2013</v>
      </c>
      <c r="C183" s="199">
        <v>1101045.26</v>
      </c>
      <c r="D183" s="200">
        <v>2014306.01</v>
      </c>
      <c r="E183" s="200">
        <v>990472.67700000003</v>
      </c>
      <c r="F183" s="200">
        <v>12144306.310000001</v>
      </c>
      <c r="G183" s="201">
        <v>16245792.91</v>
      </c>
      <c r="H183" s="200">
        <v>13202316.610000001</v>
      </c>
      <c r="I183" s="202">
        <v>3043480.53</v>
      </c>
      <c r="J183" s="256">
        <f t="shared" si="26"/>
        <v>-6116.2399999983609</v>
      </c>
      <c r="K183" s="257">
        <f t="shared" si="25"/>
        <v>-600404.5700000003</v>
      </c>
      <c r="O183" s="124"/>
    </row>
    <row r="184" spans="1:15" ht="14.1" hidden="1" customHeight="1">
      <c r="A184" s="127">
        <v>41499</v>
      </c>
      <c r="B184" s="198">
        <v>2013</v>
      </c>
      <c r="C184" s="217">
        <v>1095102.03</v>
      </c>
      <c r="D184" s="218">
        <v>2015350.6400000001</v>
      </c>
      <c r="E184" s="218">
        <v>986653.74599999993</v>
      </c>
      <c r="F184" s="218">
        <v>12166615.039999999</v>
      </c>
      <c r="G184" s="219">
        <v>16263155.539999999</v>
      </c>
      <c r="H184" s="218">
        <v>13216036.139999999</v>
      </c>
      <c r="I184" s="220">
        <v>3045368.25</v>
      </c>
      <c r="J184" s="253">
        <f t="shared" si="26"/>
        <v>17362.629999998957</v>
      </c>
      <c r="K184" s="279">
        <f t="shared" si="25"/>
        <v>-553207.15000000224</v>
      </c>
      <c r="O184" s="124"/>
    </row>
    <row r="185" spans="1:15" ht="14.1" hidden="1" customHeight="1">
      <c r="A185" s="127">
        <v>41531</v>
      </c>
      <c r="B185" s="198">
        <v>2013</v>
      </c>
      <c r="C185" s="199">
        <v>1094705.06</v>
      </c>
      <c r="D185" s="200">
        <v>2014164.3099999998</v>
      </c>
      <c r="E185" s="200">
        <v>983443.40099999995</v>
      </c>
      <c r="F185" s="200">
        <v>12178809.379999999</v>
      </c>
      <c r="G185" s="201">
        <v>16271428.18</v>
      </c>
      <c r="H185" s="200">
        <v>13222692.779999999</v>
      </c>
      <c r="I185" s="202">
        <v>3046890.16</v>
      </c>
      <c r="J185" s="253">
        <f t="shared" si="26"/>
        <v>8272.640000000596</v>
      </c>
      <c r="K185" s="254">
        <f t="shared" si="25"/>
        <v>-489765.36999999918</v>
      </c>
      <c r="O185" s="124"/>
    </row>
    <row r="186" spans="1:15" ht="14.1" hidden="1" customHeight="1">
      <c r="A186" s="127">
        <v>41563</v>
      </c>
      <c r="B186" s="198">
        <v>2013</v>
      </c>
      <c r="C186" s="199">
        <v>1125735.3700000001</v>
      </c>
      <c r="D186" s="200">
        <v>2015435.07</v>
      </c>
      <c r="E186" s="200">
        <v>980761.53599999996</v>
      </c>
      <c r="F186" s="200">
        <v>12208503.24</v>
      </c>
      <c r="G186" s="201">
        <v>16329558.540000001</v>
      </c>
      <c r="H186" s="200">
        <v>13280519.34</v>
      </c>
      <c r="I186" s="202">
        <v>3051140.4299999997</v>
      </c>
      <c r="J186" s="253">
        <f t="shared" si="26"/>
        <v>58130.360000001267</v>
      </c>
      <c r="K186" s="254">
        <f t="shared" si="25"/>
        <v>-364341.04999999888</v>
      </c>
      <c r="O186" s="124"/>
    </row>
    <row r="187" spans="1:15" ht="14.1" hidden="1" customHeight="1">
      <c r="A187" s="127">
        <v>41595</v>
      </c>
      <c r="B187" s="198">
        <v>2013</v>
      </c>
      <c r="C187" s="199">
        <v>1095436.6700000002</v>
      </c>
      <c r="D187" s="200">
        <v>2013106.75</v>
      </c>
      <c r="E187" s="200">
        <v>978442.304</v>
      </c>
      <c r="F187" s="200">
        <v>12228773.85</v>
      </c>
      <c r="G187" s="201">
        <v>16312486.449999999</v>
      </c>
      <c r="H187" s="200">
        <v>13254759.649999999</v>
      </c>
      <c r="I187" s="202">
        <v>3058444.62</v>
      </c>
      <c r="J187" s="253">
        <f t="shared" si="26"/>
        <v>-17072.090000001714</v>
      </c>
      <c r="K187" s="254">
        <f t="shared" si="25"/>
        <v>-230360.90000000037</v>
      </c>
      <c r="L187" s="126" t="s">
        <v>320</v>
      </c>
      <c r="M187" s="126" t="s">
        <v>321</v>
      </c>
      <c r="O187" s="124"/>
    </row>
    <row r="188" spans="1:15" ht="14.1" hidden="1" customHeight="1">
      <c r="A188" s="127">
        <v>41627</v>
      </c>
      <c r="B188" s="198">
        <v>2013</v>
      </c>
      <c r="C188" s="199">
        <v>1109443.8899999999</v>
      </c>
      <c r="D188" s="200">
        <v>2013884.64</v>
      </c>
      <c r="E188" s="200">
        <v>975541.58399999992</v>
      </c>
      <c r="F188" s="200">
        <v>12249849.43</v>
      </c>
      <c r="G188" s="201">
        <v>16351616.029999999</v>
      </c>
      <c r="H188" s="200">
        <v>13285508.630000001</v>
      </c>
      <c r="I188" s="202">
        <v>3065753.65</v>
      </c>
      <c r="J188" s="253">
        <f t="shared" si="26"/>
        <v>39129.580000000075</v>
      </c>
      <c r="K188" s="254">
        <f t="shared" si="25"/>
        <v>-82234.169999998063</v>
      </c>
      <c r="L188" s="135">
        <v>1</v>
      </c>
      <c r="O188" s="124"/>
    </row>
    <row r="189" spans="1:15" ht="14.1" hidden="1" customHeight="1">
      <c r="A189" s="140">
        <v>2014</v>
      </c>
      <c r="B189" s="198">
        <v>2014</v>
      </c>
      <c r="C189" s="226"/>
      <c r="D189" s="227"/>
      <c r="E189" s="227"/>
      <c r="F189" s="227"/>
      <c r="G189" s="228"/>
      <c r="H189" s="227"/>
      <c r="I189" s="229"/>
      <c r="J189" s="270"/>
      <c r="K189" s="269"/>
      <c r="O189" s="124"/>
    </row>
    <row r="190" spans="1:15" ht="14.1" hidden="1" customHeight="1">
      <c r="A190" s="127">
        <v>41640</v>
      </c>
      <c r="B190" s="198">
        <v>2014</v>
      </c>
      <c r="C190" s="204">
        <v>1118428.1100000001</v>
      </c>
      <c r="D190" s="205">
        <v>2012845.46</v>
      </c>
      <c r="E190" s="205">
        <v>970799.42100000009</v>
      </c>
      <c r="F190" s="205">
        <v>12271923.92</v>
      </c>
      <c r="G190" s="206">
        <v>16385741.520000001</v>
      </c>
      <c r="H190" s="205">
        <v>13314128.82</v>
      </c>
      <c r="I190" s="207">
        <v>3070370.5</v>
      </c>
      <c r="J190" s="256">
        <f>G190-G188</f>
        <v>34125.490000002086</v>
      </c>
      <c r="K190" s="257">
        <f>G190-G177</f>
        <v>-1440.3599999975413</v>
      </c>
      <c r="L190" s="126">
        <v>2</v>
      </c>
      <c r="O190" s="124"/>
    </row>
    <row r="191" spans="1:15" ht="14.1" hidden="1" customHeight="1">
      <c r="A191" s="127">
        <v>41671</v>
      </c>
      <c r="B191" s="198">
        <v>2014</v>
      </c>
      <c r="C191" s="199">
        <v>1122727.0900000001</v>
      </c>
      <c r="D191" s="200">
        <v>2013305</v>
      </c>
      <c r="E191" s="200">
        <v>967836.28299999994</v>
      </c>
      <c r="F191" s="200">
        <v>12294914.300000001</v>
      </c>
      <c r="G191" s="201">
        <v>16405138.799999999</v>
      </c>
      <c r="H191" s="200">
        <v>13327845.600000001</v>
      </c>
      <c r="I191" s="202">
        <v>3075924.96</v>
      </c>
      <c r="J191" s="253">
        <f>G191-G190</f>
        <v>19397.279999997467</v>
      </c>
      <c r="K191" s="254">
        <f t="shared" ref="K191:K201" si="27">G191-G178</f>
        <v>60914.29999999702</v>
      </c>
      <c r="L191" s="126">
        <v>3</v>
      </c>
      <c r="M191" s="126">
        <v>1</v>
      </c>
      <c r="O191" s="124"/>
    </row>
    <row r="192" spans="1:15" ht="14.1" customHeight="1">
      <c r="A192" s="127">
        <v>41699</v>
      </c>
      <c r="B192" s="198">
        <v>2014</v>
      </c>
      <c r="C192" s="199">
        <v>1113921.54</v>
      </c>
      <c r="D192" s="200">
        <v>2014631.4</v>
      </c>
      <c r="E192" s="200">
        <v>970376.54599999997</v>
      </c>
      <c r="F192" s="200">
        <v>12315933.709999999</v>
      </c>
      <c r="G192" s="201">
        <v>16418265.91</v>
      </c>
      <c r="H192" s="200">
        <v>13334699.609999999</v>
      </c>
      <c r="I192" s="202">
        <v>3082900.47</v>
      </c>
      <c r="J192" s="253">
        <f t="shared" ref="J192:J201" si="28">G192-G191</f>
        <v>13127.110000001267</v>
      </c>
      <c r="K192" s="254">
        <f t="shared" si="27"/>
        <v>110140.33999999799</v>
      </c>
      <c r="L192" s="126">
        <v>4</v>
      </c>
      <c r="M192" s="126">
        <v>2</v>
      </c>
      <c r="O192" s="124"/>
    </row>
    <row r="193" spans="1:15" ht="14.1" hidden="1" customHeight="1">
      <c r="A193" s="127">
        <v>41730</v>
      </c>
      <c r="B193" s="198">
        <v>2014</v>
      </c>
      <c r="C193" s="217">
        <v>1106192.83</v>
      </c>
      <c r="D193" s="218">
        <v>2016508.66</v>
      </c>
      <c r="E193" s="218">
        <v>972773.43400000001</v>
      </c>
      <c r="F193" s="218">
        <v>12352998.5</v>
      </c>
      <c r="G193" s="219">
        <v>16452568</v>
      </c>
      <c r="H193" s="218">
        <v>13360702.299999999</v>
      </c>
      <c r="I193" s="220">
        <v>3091625.11</v>
      </c>
      <c r="J193" s="253">
        <f t="shared" si="28"/>
        <v>34302.089999999851</v>
      </c>
      <c r="K193" s="254">
        <f t="shared" si="27"/>
        <v>178830.70000000112</v>
      </c>
      <c r="L193" s="126">
        <v>5</v>
      </c>
      <c r="M193" s="126">
        <v>3</v>
      </c>
      <c r="O193" s="124"/>
    </row>
    <row r="194" spans="1:15" ht="14.1" hidden="1" customHeight="1">
      <c r="A194" s="127">
        <v>41760</v>
      </c>
      <c r="B194" s="297">
        <v>2014</v>
      </c>
      <c r="C194" s="204">
        <v>1110772.24</v>
      </c>
      <c r="D194" s="205">
        <v>2018442.71</v>
      </c>
      <c r="E194" s="205">
        <v>973477.77399999998</v>
      </c>
      <c r="F194" s="205">
        <v>12392521.609999999</v>
      </c>
      <c r="G194" s="206">
        <v>16497628.210000001</v>
      </c>
      <c r="H194" s="205">
        <v>13397911.409999998</v>
      </c>
      <c r="I194" s="207">
        <v>3099877.62</v>
      </c>
      <c r="J194" s="256">
        <f t="shared" si="28"/>
        <v>45060.210000000894</v>
      </c>
      <c r="K194" s="256">
        <f t="shared" si="27"/>
        <v>235743.90000000224</v>
      </c>
      <c r="L194" s="126">
        <v>6</v>
      </c>
      <c r="M194" s="126">
        <v>4</v>
      </c>
      <c r="O194" s="124"/>
    </row>
    <row r="195" spans="1:15" ht="14.1" hidden="1" customHeight="1">
      <c r="A195" s="127">
        <v>41791</v>
      </c>
      <c r="B195" s="198">
        <v>2014</v>
      </c>
      <c r="C195" s="199">
        <v>1105905.23</v>
      </c>
      <c r="D195" s="200">
        <v>2021301.94</v>
      </c>
      <c r="E195" s="200">
        <v>976931.26600000006</v>
      </c>
      <c r="F195" s="200">
        <v>12423232.76</v>
      </c>
      <c r="G195" s="277">
        <v>16526918.459999999</v>
      </c>
      <c r="H195" s="200">
        <v>13420444.060000001</v>
      </c>
      <c r="I195" s="202">
        <v>3107537.6500000004</v>
      </c>
      <c r="J195" s="253">
        <f t="shared" si="28"/>
        <v>29290.249999998137</v>
      </c>
      <c r="K195" s="254">
        <f t="shared" si="27"/>
        <v>275009.31000000052</v>
      </c>
      <c r="L195" s="126">
        <v>7</v>
      </c>
      <c r="M195" s="126">
        <v>5</v>
      </c>
      <c r="O195" s="124"/>
    </row>
    <row r="196" spans="1:15" ht="14.1" hidden="1" customHeight="1">
      <c r="A196" s="127">
        <v>41821</v>
      </c>
      <c r="B196" s="198">
        <v>2014</v>
      </c>
      <c r="C196" s="199">
        <v>1105769.72</v>
      </c>
      <c r="D196" s="200">
        <v>2025023.26</v>
      </c>
      <c r="E196" s="200">
        <v>980590.90500000003</v>
      </c>
      <c r="F196" s="200">
        <v>12451788.300000001</v>
      </c>
      <c r="G196" s="277">
        <v>16557613.5</v>
      </c>
      <c r="H196" s="200">
        <v>13443103.700000001</v>
      </c>
      <c r="I196" s="202">
        <v>3114882.12</v>
      </c>
      <c r="J196" s="256">
        <f t="shared" si="28"/>
        <v>30695.040000000969</v>
      </c>
      <c r="K196" s="257">
        <f t="shared" si="27"/>
        <v>311820.58999999985</v>
      </c>
      <c r="L196" s="126">
        <v>8</v>
      </c>
      <c r="M196" s="126">
        <v>6</v>
      </c>
      <c r="O196" s="124"/>
    </row>
    <row r="197" spans="1:15" ht="14.1" hidden="1" customHeight="1">
      <c r="A197" s="127">
        <v>41852</v>
      </c>
      <c r="B197" s="198">
        <v>2014</v>
      </c>
      <c r="C197" s="199">
        <v>1106440.28</v>
      </c>
      <c r="D197" s="200">
        <v>2026861.83</v>
      </c>
      <c r="E197" s="200">
        <v>984543.14799999993</v>
      </c>
      <c r="F197" s="200">
        <v>12486003.85</v>
      </c>
      <c r="G197" s="277">
        <v>16600409.549999997</v>
      </c>
      <c r="H197" s="200">
        <v>13478880.349999998</v>
      </c>
      <c r="I197" s="202">
        <v>3120535.46</v>
      </c>
      <c r="J197" s="253">
        <f t="shared" si="28"/>
        <v>42796.04999999702</v>
      </c>
      <c r="K197" s="254">
        <f t="shared" si="27"/>
        <v>337254.00999999791</v>
      </c>
      <c r="L197" s="126">
        <v>9</v>
      </c>
      <c r="M197" s="126">
        <v>7</v>
      </c>
      <c r="O197" s="124"/>
    </row>
    <row r="198" spans="1:15" ht="14.1" hidden="1" customHeight="1">
      <c r="A198" s="127">
        <v>41883</v>
      </c>
      <c r="B198" s="198">
        <v>2014</v>
      </c>
      <c r="C198" s="199">
        <v>1115041.8700000001</v>
      </c>
      <c r="D198" s="200">
        <v>2028183.02</v>
      </c>
      <c r="E198" s="200">
        <v>985442.04500000004</v>
      </c>
      <c r="F198" s="200">
        <v>12519107.289999999</v>
      </c>
      <c r="G198" s="277">
        <v>16640725.99</v>
      </c>
      <c r="H198" s="200">
        <v>13514278.59</v>
      </c>
      <c r="I198" s="202">
        <v>3125741.17</v>
      </c>
      <c r="J198" s="253">
        <f t="shared" si="28"/>
        <v>40316.440000003204</v>
      </c>
      <c r="K198" s="254">
        <f t="shared" si="27"/>
        <v>369297.81000000052</v>
      </c>
      <c r="L198" s="126">
        <v>10</v>
      </c>
      <c r="M198" s="126">
        <v>8</v>
      </c>
      <c r="O198" s="124"/>
    </row>
    <row r="199" spans="1:15" ht="14.1" hidden="1" customHeight="1">
      <c r="A199" s="127">
        <v>41913</v>
      </c>
      <c r="B199" s="198">
        <v>2014</v>
      </c>
      <c r="C199" s="199">
        <v>1114060.9300000002</v>
      </c>
      <c r="D199" s="200">
        <v>2028879.27</v>
      </c>
      <c r="E199" s="200">
        <v>988848.71</v>
      </c>
      <c r="F199" s="200">
        <v>12547719.01</v>
      </c>
      <c r="G199" s="277">
        <v>16671330.109999999</v>
      </c>
      <c r="H199" s="200">
        <v>13543720.41</v>
      </c>
      <c r="I199" s="202">
        <v>3131268</v>
      </c>
      <c r="J199" s="253">
        <f t="shared" si="28"/>
        <v>30604.11999999918</v>
      </c>
      <c r="K199" s="254">
        <f t="shared" si="27"/>
        <v>341771.56999999844</v>
      </c>
      <c r="L199" s="126">
        <v>11</v>
      </c>
      <c r="M199" s="126">
        <v>9</v>
      </c>
      <c r="O199" s="124"/>
    </row>
    <row r="200" spans="1:15" ht="14.1" hidden="1" customHeight="1">
      <c r="A200" s="127">
        <v>41944</v>
      </c>
      <c r="B200" s="198">
        <v>2014</v>
      </c>
      <c r="C200" s="199">
        <v>1115431.99</v>
      </c>
      <c r="D200" s="200">
        <v>2032262.0899999999</v>
      </c>
      <c r="E200" s="200">
        <v>995134.41999999993</v>
      </c>
      <c r="F200" s="200">
        <v>12590097</v>
      </c>
      <c r="G200" s="277">
        <v>16724131.599999998</v>
      </c>
      <c r="H200" s="200">
        <v>13590345.4</v>
      </c>
      <c r="I200" s="202">
        <v>3136252.8400000003</v>
      </c>
      <c r="J200" s="253">
        <f t="shared" si="28"/>
        <v>52801.489999998361</v>
      </c>
      <c r="K200" s="254">
        <f t="shared" si="27"/>
        <v>411645.14999999851</v>
      </c>
      <c r="L200" s="126">
        <v>12</v>
      </c>
      <c r="M200" s="126">
        <v>10</v>
      </c>
      <c r="O200" s="124"/>
    </row>
    <row r="201" spans="1:15" ht="14.1" hidden="1" customHeight="1">
      <c r="A201" s="127">
        <v>41974</v>
      </c>
      <c r="B201" s="198">
        <v>2014</v>
      </c>
      <c r="C201" s="199">
        <v>1112554.7200000002</v>
      </c>
      <c r="D201" s="200">
        <v>2036041.53</v>
      </c>
      <c r="E201" s="200">
        <v>1001056.15</v>
      </c>
      <c r="F201" s="200">
        <v>12628757.85</v>
      </c>
      <c r="G201" s="277">
        <v>16773394.449999999</v>
      </c>
      <c r="H201" s="200">
        <v>13631534.850000001</v>
      </c>
      <c r="I201" s="202">
        <v>3142077.94</v>
      </c>
      <c r="J201" s="253">
        <f t="shared" si="28"/>
        <v>49262.85000000149</v>
      </c>
      <c r="K201" s="254">
        <f t="shared" si="27"/>
        <v>421778.41999999993</v>
      </c>
      <c r="L201" s="126">
        <v>13</v>
      </c>
      <c r="M201" s="126">
        <v>11</v>
      </c>
      <c r="O201" s="124"/>
    </row>
    <row r="202" spans="1:15" ht="14.1" hidden="1" customHeight="1">
      <c r="A202" s="140">
        <v>2015</v>
      </c>
      <c r="B202" s="198">
        <v>2015</v>
      </c>
      <c r="C202" s="199"/>
      <c r="D202" s="200"/>
      <c r="E202" s="200"/>
      <c r="F202" s="200"/>
      <c r="G202" s="277"/>
      <c r="H202" s="200"/>
      <c r="I202" s="202"/>
      <c r="J202" s="262"/>
      <c r="K202" s="261"/>
      <c r="O202" s="124"/>
    </row>
    <row r="203" spans="1:15" ht="14.1" hidden="1" customHeight="1">
      <c r="A203" s="127">
        <v>42005</v>
      </c>
      <c r="B203" s="297">
        <v>2015</v>
      </c>
      <c r="C203" s="199">
        <v>1080704.2</v>
      </c>
      <c r="D203" s="200">
        <v>2036669.8699999999</v>
      </c>
      <c r="E203" s="200">
        <v>1004903.5599999999</v>
      </c>
      <c r="F203" s="200">
        <v>12674667.75</v>
      </c>
      <c r="G203" s="277">
        <v>16805751.849999998</v>
      </c>
      <c r="H203" s="200">
        <v>13658262.85</v>
      </c>
      <c r="I203" s="202">
        <v>3146652.5900000003</v>
      </c>
      <c r="J203" s="253">
        <f>G203-G201</f>
        <v>32357.39999999851</v>
      </c>
      <c r="K203" s="254">
        <f>G203-G190</f>
        <v>420010.32999999635</v>
      </c>
      <c r="L203" s="126">
        <v>14</v>
      </c>
      <c r="M203" s="126">
        <v>12</v>
      </c>
      <c r="O203" s="124"/>
    </row>
    <row r="204" spans="1:15" ht="14.1" hidden="1" customHeight="1">
      <c r="A204" s="127">
        <v>42037</v>
      </c>
      <c r="B204" s="297">
        <v>2014.5384615384601</v>
      </c>
      <c r="C204" s="199">
        <v>1091241.76</v>
      </c>
      <c r="D204" s="200">
        <v>2043385.26</v>
      </c>
      <c r="E204" s="200">
        <v>1014235.39</v>
      </c>
      <c r="F204" s="200">
        <v>12720591.4</v>
      </c>
      <c r="G204" s="277">
        <v>16874788.5</v>
      </c>
      <c r="H204" s="200">
        <v>13724562.6</v>
      </c>
      <c r="I204" s="202">
        <v>3149005.97</v>
      </c>
      <c r="J204" s="253">
        <f>G204-G203</f>
        <v>69036.650000002235</v>
      </c>
      <c r="K204" s="254">
        <f t="shared" ref="K204:K214" si="29">G204-G191</f>
        <v>469649.70000000112</v>
      </c>
      <c r="L204" s="126">
        <v>15</v>
      </c>
      <c r="M204" s="126">
        <v>13</v>
      </c>
      <c r="O204" s="124"/>
    </row>
    <row r="205" spans="1:15" ht="14.1" customHeight="1">
      <c r="A205" s="127">
        <v>42069</v>
      </c>
      <c r="B205" s="297">
        <v>2014.59120879121</v>
      </c>
      <c r="C205" s="199">
        <v>1105921.07</v>
      </c>
      <c r="D205" s="200">
        <v>2050078.0599999998</v>
      </c>
      <c r="E205" s="200">
        <v>1020809.38</v>
      </c>
      <c r="F205" s="200">
        <v>12767506.549999999</v>
      </c>
      <c r="G205" s="277">
        <v>16951327.449999999</v>
      </c>
      <c r="H205" s="200">
        <v>13795967.65</v>
      </c>
      <c r="I205" s="202">
        <v>3153841.46</v>
      </c>
      <c r="J205" s="253">
        <f t="shared" ref="J205:J214" si="30">G205-G204</f>
        <v>76538.949999999255</v>
      </c>
      <c r="K205" s="254">
        <f t="shared" si="29"/>
        <v>533061.53999999911</v>
      </c>
      <c r="L205" s="126">
        <v>16</v>
      </c>
      <c r="M205" s="126">
        <v>14</v>
      </c>
      <c r="O205" s="124"/>
    </row>
    <row r="206" spans="1:15" ht="14.1" hidden="1" customHeight="1">
      <c r="A206" s="127">
        <v>42101</v>
      </c>
      <c r="B206" s="297">
        <v>2014.6439560439601</v>
      </c>
      <c r="C206" s="199">
        <v>1116540.46</v>
      </c>
      <c r="D206" s="200">
        <v>2056370.93</v>
      </c>
      <c r="E206" s="200">
        <v>1024776.55</v>
      </c>
      <c r="F206" s="200">
        <v>12807352.050000001</v>
      </c>
      <c r="G206" s="277">
        <v>17016550.149999999</v>
      </c>
      <c r="H206" s="200">
        <v>13854578.65</v>
      </c>
      <c r="I206" s="202">
        <v>3160676.37</v>
      </c>
      <c r="J206" s="253">
        <f t="shared" si="30"/>
        <v>65222.699999999255</v>
      </c>
      <c r="K206" s="254">
        <f t="shared" si="29"/>
        <v>563982.14999999851</v>
      </c>
      <c r="L206" s="126">
        <v>17</v>
      </c>
      <c r="M206" s="126">
        <v>15</v>
      </c>
      <c r="O206" s="124"/>
    </row>
    <row r="207" spans="1:15" ht="14.1" hidden="1" customHeight="1">
      <c r="A207" s="127">
        <v>42133</v>
      </c>
      <c r="B207" s="297">
        <v>2014.6967032967</v>
      </c>
      <c r="C207" s="199">
        <v>1122635.0999999999</v>
      </c>
      <c r="D207" s="200">
        <v>2063397.43</v>
      </c>
      <c r="E207" s="200">
        <v>1028929.23</v>
      </c>
      <c r="F207" s="200">
        <v>12843207.199999999</v>
      </c>
      <c r="G207" s="277">
        <v>17066490.400000002</v>
      </c>
      <c r="H207" s="200">
        <v>13898992.199999999</v>
      </c>
      <c r="I207" s="202">
        <v>3166287.37</v>
      </c>
      <c r="J207" s="253">
        <f t="shared" si="30"/>
        <v>49940.250000003725</v>
      </c>
      <c r="K207" s="254">
        <f t="shared" si="29"/>
        <v>568862.19000000134</v>
      </c>
      <c r="L207" s="126">
        <v>18</v>
      </c>
      <c r="M207" s="126">
        <v>16</v>
      </c>
      <c r="O207" s="124"/>
    </row>
    <row r="208" spans="1:15" ht="14.1" hidden="1" customHeight="1">
      <c r="A208" s="127">
        <v>42165</v>
      </c>
      <c r="B208" s="297">
        <v>2014.7494505494501</v>
      </c>
      <c r="C208" s="199">
        <v>1120829.01</v>
      </c>
      <c r="D208" s="200">
        <v>2068122.5</v>
      </c>
      <c r="E208" s="200">
        <v>1027854.0800000001</v>
      </c>
      <c r="F208" s="200">
        <v>12857738.979999999</v>
      </c>
      <c r="G208" s="277">
        <v>17079898.379999999</v>
      </c>
      <c r="H208" s="200">
        <v>13909072.379999999</v>
      </c>
      <c r="I208" s="202">
        <v>3170568.0900000003</v>
      </c>
      <c r="J208" s="253">
        <f t="shared" si="30"/>
        <v>13407.979999996722</v>
      </c>
      <c r="K208" s="254">
        <f t="shared" si="29"/>
        <v>552979.91999999993</v>
      </c>
      <c r="L208" s="126">
        <v>19</v>
      </c>
      <c r="M208" s="126">
        <v>17</v>
      </c>
      <c r="O208" s="124"/>
    </row>
    <row r="209" spans="1:15" ht="15" hidden="1" customHeight="1">
      <c r="A209" s="127">
        <v>42197</v>
      </c>
      <c r="B209" s="297">
        <v>2014.8021978022</v>
      </c>
      <c r="C209" s="199">
        <v>1117553.68</v>
      </c>
      <c r="D209" s="200">
        <v>2073018.15</v>
      </c>
      <c r="E209" s="200">
        <v>1028330.8300000001</v>
      </c>
      <c r="F209" s="200">
        <v>12892143.799999999</v>
      </c>
      <c r="G209" s="277">
        <v>17109691.600000001</v>
      </c>
      <c r="H209" s="200">
        <v>13935565.1</v>
      </c>
      <c r="I209" s="202">
        <v>3173252.48</v>
      </c>
      <c r="J209" s="256">
        <f t="shared" si="30"/>
        <v>29793.220000002533</v>
      </c>
      <c r="K209" s="257">
        <f t="shared" si="29"/>
        <v>552078.10000000149</v>
      </c>
      <c r="L209" s="126">
        <v>20</v>
      </c>
      <c r="M209" s="126">
        <v>18</v>
      </c>
      <c r="O209" s="124"/>
    </row>
    <row r="210" spans="1:15" ht="14.1" hidden="1" customHeight="1">
      <c r="A210" s="127">
        <v>42229</v>
      </c>
      <c r="B210" s="297">
        <v>2014.8549450549399</v>
      </c>
      <c r="C210" s="199">
        <v>1119630.0900000001</v>
      </c>
      <c r="D210" s="200">
        <v>2075029.4</v>
      </c>
      <c r="E210" s="200">
        <v>1030649.7799999999</v>
      </c>
      <c r="F210" s="200">
        <v>12919752.580000002</v>
      </c>
      <c r="G210" s="277">
        <v>17143387.179999996</v>
      </c>
      <c r="H210" s="200">
        <v>13966289.580000002</v>
      </c>
      <c r="I210" s="202">
        <v>3175454.26</v>
      </c>
      <c r="J210" s="253">
        <f t="shared" si="30"/>
        <v>33695.579999994487</v>
      </c>
      <c r="K210" s="254">
        <f t="shared" si="29"/>
        <v>542977.62999999896</v>
      </c>
      <c r="L210" s="126">
        <v>21</v>
      </c>
      <c r="M210" s="126">
        <v>19</v>
      </c>
      <c r="O210" s="124"/>
    </row>
    <row r="211" spans="1:15" ht="14.1" hidden="1" customHeight="1">
      <c r="A211" s="127">
        <v>42261</v>
      </c>
      <c r="B211" s="297">
        <v>2014.90769230769</v>
      </c>
      <c r="C211" s="199">
        <v>1125999.5</v>
      </c>
      <c r="D211" s="200">
        <v>2077356.8599999999</v>
      </c>
      <c r="E211" s="200">
        <v>1031902.39</v>
      </c>
      <c r="F211" s="200">
        <v>12951118.07</v>
      </c>
      <c r="G211" s="277">
        <v>17179334.57</v>
      </c>
      <c r="H211" s="200">
        <v>14001363.17</v>
      </c>
      <c r="I211" s="202">
        <v>3176792.2800000003</v>
      </c>
      <c r="J211" s="253">
        <f t="shared" si="30"/>
        <v>35947.390000004321</v>
      </c>
      <c r="K211" s="254">
        <f t="shared" si="29"/>
        <v>538608.58000000007</v>
      </c>
      <c r="L211" s="126">
        <v>22</v>
      </c>
      <c r="M211" s="126">
        <v>20</v>
      </c>
      <c r="O211" s="124"/>
    </row>
    <row r="212" spans="1:15" ht="14.1" hidden="1" customHeight="1">
      <c r="A212" s="127">
        <v>42293</v>
      </c>
      <c r="B212" s="297">
        <v>2014.9604395604399</v>
      </c>
      <c r="C212" s="199">
        <v>1123346.1199999999</v>
      </c>
      <c r="D212" s="200">
        <v>2081407.6700000002</v>
      </c>
      <c r="E212" s="200">
        <v>1033184.3200000001</v>
      </c>
      <c r="F212" s="200">
        <v>12975809.930000002</v>
      </c>
      <c r="G212" s="277">
        <v>17202831.129999999</v>
      </c>
      <c r="H212" s="200">
        <v>14031083.73</v>
      </c>
      <c r="I212" s="202">
        <v>3178179.3</v>
      </c>
      <c r="J212" s="253">
        <f t="shared" si="30"/>
        <v>23496.559999998659</v>
      </c>
      <c r="K212" s="254">
        <f t="shared" si="29"/>
        <v>531501.01999999955</v>
      </c>
      <c r="L212" s="126">
        <v>23</v>
      </c>
      <c r="M212" s="126">
        <v>21</v>
      </c>
      <c r="O212" s="124"/>
    </row>
    <row r="213" spans="1:15" ht="14.1" hidden="1" customHeight="1">
      <c r="A213" s="127">
        <v>42325</v>
      </c>
      <c r="B213" s="297">
        <v>2015.01318681319</v>
      </c>
      <c r="C213" s="199">
        <v>1129477.1599999999</v>
      </c>
      <c r="D213" s="200">
        <v>2088186.85</v>
      </c>
      <c r="E213" s="200">
        <v>1037140.0900000001</v>
      </c>
      <c r="F213" s="200">
        <v>13010681.100000001</v>
      </c>
      <c r="G213" s="277">
        <v>17257277.400000002</v>
      </c>
      <c r="H213" s="200">
        <v>14079482.199999999</v>
      </c>
      <c r="I213" s="202">
        <v>3182107.34</v>
      </c>
      <c r="J213" s="253">
        <f t="shared" si="30"/>
        <v>54446.270000003278</v>
      </c>
      <c r="K213" s="254">
        <f t="shared" si="29"/>
        <v>533145.80000000447</v>
      </c>
      <c r="L213" s="126">
        <v>24</v>
      </c>
      <c r="M213" s="126">
        <v>22</v>
      </c>
      <c r="O213" s="124"/>
    </row>
    <row r="214" spans="1:15" ht="11.85" hidden="1" customHeight="1">
      <c r="A214" s="127">
        <v>42357</v>
      </c>
      <c r="B214" s="297">
        <v>2015.0659340659299</v>
      </c>
      <c r="C214" s="199">
        <v>1128347.45</v>
      </c>
      <c r="D214" s="200">
        <v>2094281.2800000003</v>
      </c>
      <c r="E214" s="200">
        <v>1039653.3999999999</v>
      </c>
      <c r="F214" s="200">
        <v>13056442.95736842</v>
      </c>
      <c r="G214" s="277">
        <v>17314261.357368421</v>
      </c>
      <c r="H214" s="200">
        <v>14130740.357368419</v>
      </c>
      <c r="I214" s="202">
        <v>3184388</v>
      </c>
      <c r="J214" s="253">
        <f t="shared" si="30"/>
        <v>56983.957368418574</v>
      </c>
      <c r="K214" s="254">
        <f t="shared" si="29"/>
        <v>540866.90736842155</v>
      </c>
      <c r="L214" s="126">
        <v>25</v>
      </c>
      <c r="M214" s="126">
        <v>23</v>
      </c>
      <c r="O214" s="124"/>
    </row>
    <row r="215" spans="1:15" ht="14.1" hidden="1" customHeight="1">
      <c r="A215" s="140">
        <v>2016</v>
      </c>
      <c r="B215" s="297">
        <v>2015.11868131868</v>
      </c>
      <c r="C215" s="264"/>
      <c r="D215" s="265"/>
      <c r="E215" s="265"/>
      <c r="F215" s="265"/>
      <c r="G215" s="266"/>
      <c r="H215" s="265"/>
      <c r="I215" s="267"/>
      <c r="J215" s="268"/>
      <c r="K215" s="269"/>
      <c r="O215" s="124"/>
    </row>
    <row r="216" spans="1:15" ht="14.1" hidden="1" customHeight="1">
      <c r="A216" s="127">
        <v>42370</v>
      </c>
      <c r="B216" s="297">
        <v>2016</v>
      </c>
      <c r="C216" s="204">
        <v>1121098.74</v>
      </c>
      <c r="D216" s="205">
        <v>2096893.84</v>
      </c>
      <c r="E216" s="205">
        <v>1037466.75</v>
      </c>
      <c r="F216" s="205">
        <v>13087479.68</v>
      </c>
      <c r="G216" s="206">
        <v>17346103.780000001</v>
      </c>
      <c r="H216" s="205">
        <v>14161037.68</v>
      </c>
      <c r="I216" s="207">
        <v>3184918.62</v>
      </c>
      <c r="J216" s="256">
        <f>G216-G214</f>
        <v>31842.422631580383</v>
      </c>
      <c r="K216" s="257">
        <f t="shared" ref="K216:K240" si="31">G216-G203</f>
        <v>540351.93000000343</v>
      </c>
      <c r="L216" s="126">
        <v>26</v>
      </c>
      <c r="M216" s="126">
        <v>24</v>
      </c>
      <c r="O216" s="124"/>
    </row>
    <row r="217" spans="1:15" ht="14.1" hidden="1" customHeight="1">
      <c r="A217" s="127">
        <v>42401</v>
      </c>
      <c r="B217" s="297">
        <v>2016</v>
      </c>
      <c r="C217" s="217">
        <v>1116703.4200000002</v>
      </c>
      <c r="D217" s="218">
        <v>2102595.2600000002</v>
      </c>
      <c r="E217" s="218">
        <v>1039721.3400000001</v>
      </c>
      <c r="F217" s="218">
        <v>13121618.630000001</v>
      </c>
      <c r="G217" s="219">
        <v>17382813.23</v>
      </c>
      <c r="H217" s="218">
        <v>14192928.330000002</v>
      </c>
      <c r="I217" s="220">
        <v>3188824.3000000003</v>
      </c>
      <c r="J217" s="253">
        <f t="shared" ref="J217:J222" si="32">G217-G216</f>
        <v>36709.449999999255</v>
      </c>
      <c r="K217" s="254">
        <f t="shared" si="31"/>
        <v>508024.73000000045</v>
      </c>
      <c r="L217" s="126">
        <v>27</v>
      </c>
      <c r="M217" s="126">
        <v>25</v>
      </c>
      <c r="O217" s="124"/>
    </row>
    <row r="218" spans="1:15" ht="14.1" customHeight="1">
      <c r="A218" s="127">
        <v>42430</v>
      </c>
      <c r="B218" s="297">
        <v>2016</v>
      </c>
      <c r="C218" s="199">
        <v>1118440.68</v>
      </c>
      <c r="D218" s="200">
        <v>2105883.9300000002</v>
      </c>
      <c r="E218" s="200">
        <v>1040807.72</v>
      </c>
      <c r="F218" s="200">
        <v>13156822.420000002</v>
      </c>
      <c r="G218" s="277">
        <v>17426169.32</v>
      </c>
      <c r="H218" s="200">
        <v>14231645.220000001</v>
      </c>
      <c r="I218" s="202">
        <v>3192815.92</v>
      </c>
      <c r="J218" s="253">
        <f t="shared" si="32"/>
        <v>43356.089999999851</v>
      </c>
      <c r="K218" s="254">
        <f t="shared" si="31"/>
        <v>474841.87000000104</v>
      </c>
      <c r="L218" s="126">
        <v>28</v>
      </c>
      <c r="M218" s="126">
        <v>26</v>
      </c>
      <c r="O218" s="124"/>
    </row>
    <row r="219" spans="1:15" ht="14.1" hidden="1" customHeight="1">
      <c r="A219" s="127">
        <v>42461</v>
      </c>
      <c r="B219" s="297">
        <v>2016</v>
      </c>
      <c r="C219" s="199">
        <v>1119645.17</v>
      </c>
      <c r="D219" s="200">
        <v>2112535.6</v>
      </c>
      <c r="E219" s="200">
        <v>1042548.0800000001</v>
      </c>
      <c r="F219" s="200">
        <v>13183320.760000002</v>
      </c>
      <c r="G219" s="277">
        <v>17461515.259999998</v>
      </c>
      <c r="H219" s="200">
        <v>14264828.960000001</v>
      </c>
      <c r="I219" s="202">
        <v>3194758.1300000004</v>
      </c>
      <c r="J219" s="253">
        <f t="shared" si="32"/>
        <v>35345.939999997616</v>
      </c>
      <c r="K219" s="254">
        <f t="shared" si="31"/>
        <v>444965.1099999994</v>
      </c>
      <c r="L219" s="126">
        <v>29</v>
      </c>
      <c r="M219" s="126">
        <v>27</v>
      </c>
      <c r="O219" s="124"/>
    </row>
    <row r="220" spans="1:15" ht="14.1" hidden="1" customHeight="1">
      <c r="A220" s="127">
        <v>42491</v>
      </c>
      <c r="B220" s="297">
        <v>2016</v>
      </c>
      <c r="C220" s="204">
        <v>1113449.1599999999</v>
      </c>
      <c r="D220" s="205">
        <v>2117277.5499999998</v>
      </c>
      <c r="E220" s="205">
        <v>1045985.45</v>
      </c>
      <c r="F220" s="205">
        <v>13216531.57</v>
      </c>
      <c r="G220" s="206">
        <v>17499250.670000002</v>
      </c>
      <c r="H220" s="205">
        <v>14300597.67</v>
      </c>
      <c r="I220" s="207">
        <v>3196898.97</v>
      </c>
      <c r="J220" s="256">
        <f t="shared" si="32"/>
        <v>37735.410000003874</v>
      </c>
      <c r="K220" s="254">
        <f t="shared" si="31"/>
        <v>432760.26999999955</v>
      </c>
      <c r="L220" s="126">
        <v>30</v>
      </c>
      <c r="M220" s="126">
        <v>28</v>
      </c>
      <c r="O220" s="124"/>
    </row>
    <row r="221" spans="1:15" ht="14.1" hidden="1" customHeight="1">
      <c r="A221" s="127">
        <v>42522</v>
      </c>
      <c r="B221" s="297">
        <v>2016</v>
      </c>
      <c r="C221" s="199">
        <v>1122701.93</v>
      </c>
      <c r="D221" s="200">
        <v>2123105.41</v>
      </c>
      <c r="E221" s="200">
        <v>1051756.53</v>
      </c>
      <c r="F221" s="200">
        <v>13262662.359999999</v>
      </c>
      <c r="G221" s="277">
        <v>17563573.359999999</v>
      </c>
      <c r="H221" s="200">
        <v>14362085.059999999</v>
      </c>
      <c r="I221" s="202">
        <v>3199636.77</v>
      </c>
      <c r="J221" s="253">
        <f t="shared" si="32"/>
        <v>64322.689999997616</v>
      </c>
      <c r="K221" s="254">
        <f t="shared" si="31"/>
        <v>483674.98000000045</v>
      </c>
      <c r="L221" s="126">
        <v>31</v>
      </c>
      <c r="M221" s="126">
        <v>29</v>
      </c>
      <c r="O221" s="124"/>
    </row>
    <row r="222" spans="1:15" ht="14.1" hidden="1" customHeight="1">
      <c r="A222" s="127">
        <v>42552</v>
      </c>
      <c r="B222" s="297">
        <v>2016</v>
      </c>
      <c r="C222" s="199">
        <v>1131175.4800000002</v>
      </c>
      <c r="D222" s="200">
        <v>2128912.8199999998</v>
      </c>
      <c r="E222" s="200">
        <v>1055110.8099999998</v>
      </c>
      <c r="F222" s="200">
        <v>13309924.24</v>
      </c>
      <c r="G222" s="277">
        <v>17628251.040000003</v>
      </c>
      <c r="H222" s="200">
        <v>14423756.040000001</v>
      </c>
      <c r="I222" s="202">
        <v>3202424.41</v>
      </c>
      <c r="J222" s="256">
        <f t="shared" si="32"/>
        <v>64677.680000003427</v>
      </c>
      <c r="K222" s="257">
        <f t="shared" si="31"/>
        <v>518559.44000000134</v>
      </c>
      <c r="L222" s="126">
        <v>32</v>
      </c>
      <c r="M222" s="126">
        <v>30</v>
      </c>
      <c r="O222" s="124"/>
    </row>
    <row r="223" spans="1:15" ht="14.1" hidden="1" customHeight="1">
      <c r="A223" s="127">
        <v>42583</v>
      </c>
      <c r="B223" s="297">
        <v>2016</v>
      </c>
      <c r="C223" s="199">
        <v>1131335.6300000001</v>
      </c>
      <c r="D223" s="200">
        <v>2131934.83</v>
      </c>
      <c r="E223" s="200">
        <v>1060141.5</v>
      </c>
      <c r="F223" s="200">
        <v>13349892.649999999</v>
      </c>
      <c r="G223" s="277">
        <v>17673449.049999997</v>
      </c>
      <c r="H223" s="200">
        <v>14466916.149999999</v>
      </c>
      <c r="I223" s="202">
        <v>3205179.42</v>
      </c>
      <c r="J223" s="253">
        <f>G223-G222</f>
        <v>45198.009999994189</v>
      </c>
      <c r="K223" s="254">
        <f t="shared" si="31"/>
        <v>530061.87000000104</v>
      </c>
      <c r="L223" s="126">
        <v>33</v>
      </c>
      <c r="M223" s="126">
        <v>31</v>
      </c>
      <c r="O223" s="124"/>
    </row>
    <row r="224" spans="1:15" ht="14.1" hidden="1" customHeight="1">
      <c r="A224" s="127">
        <v>42614</v>
      </c>
      <c r="B224" s="297">
        <v>2016</v>
      </c>
      <c r="C224" s="199">
        <v>1130854.1199999999</v>
      </c>
      <c r="D224" s="200">
        <v>2135907.9499999997</v>
      </c>
      <c r="E224" s="200">
        <v>1063006.9800000002</v>
      </c>
      <c r="F224" s="200">
        <v>13386785.09</v>
      </c>
      <c r="G224" s="277">
        <v>17718386.59</v>
      </c>
      <c r="H224" s="200">
        <v>14506606.289999999</v>
      </c>
      <c r="I224" s="202">
        <v>3206321.46</v>
      </c>
      <c r="J224" s="253">
        <f>G224-G223</f>
        <v>44937.540000002831</v>
      </c>
      <c r="K224" s="254">
        <f t="shared" si="31"/>
        <v>539052.01999999955</v>
      </c>
      <c r="L224" s="126">
        <v>34</v>
      </c>
      <c r="M224" s="126">
        <v>32</v>
      </c>
      <c r="O224" s="124"/>
    </row>
    <row r="225" spans="1:15" ht="14.1" hidden="1" customHeight="1">
      <c r="A225" s="127">
        <v>42644</v>
      </c>
      <c r="B225" s="297">
        <v>2016</v>
      </c>
      <c r="C225" s="199">
        <v>1156360.7</v>
      </c>
      <c r="D225" s="200">
        <v>2142309.44</v>
      </c>
      <c r="E225" s="200">
        <v>1067434.79</v>
      </c>
      <c r="F225" s="200">
        <v>13429904.549999999</v>
      </c>
      <c r="G225" s="277">
        <v>17782689.950000003</v>
      </c>
      <c r="H225" s="200">
        <v>14586205.550000001</v>
      </c>
      <c r="I225" s="202">
        <v>3208798.12</v>
      </c>
      <c r="J225" s="253">
        <f>G225-G224</f>
        <v>64303.360000003129</v>
      </c>
      <c r="K225" s="254">
        <f t="shared" si="31"/>
        <v>579858.82000000402</v>
      </c>
      <c r="L225" s="126">
        <v>35</v>
      </c>
      <c r="M225" s="126">
        <v>33</v>
      </c>
      <c r="O225" s="124"/>
    </row>
    <row r="226" spans="1:15" ht="14.1" hidden="1" customHeight="1">
      <c r="A226" s="127">
        <v>42675</v>
      </c>
      <c r="B226" s="297">
        <v>2016</v>
      </c>
      <c r="C226" s="199">
        <v>1133005.96</v>
      </c>
      <c r="D226" s="200">
        <v>2148365.6799999997</v>
      </c>
      <c r="E226" s="200">
        <v>1071881.3299999998</v>
      </c>
      <c r="F226" s="200">
        <v>13466918.595238095</v>
      </c>
      <c r="G226" s="277">
        <v>17818550.395238098</v>
      </c>
      <c r="H226" s="200">
        <v>14609787.695238095</v>
      </c>
      <c r="I226" s="202">
        <v>3212361.8000000003</v>
      </c>
      <c r="J226" s="253">
        <f>G226-G225</f>
        <v>35860.445238094777</v>
      </c>
      <c r="K226" s="254">
        <f t="shared" si="31"/>
        <v>561272.99523809552</v>
      </c>
      <c r="L226" s="126">
        <v>36</v>
      </c>
      <c r="M226" s="126">
        <v>34</v>
      </c>
      <c r="O226" s="124"/>
    </row>
    <row r="227" spans="1:15" ht="14.1" hidden="1" customHeight="1">
      <c r="A227" s="127">
        <v>42705</v>
      </c>
      <c r="B227" s="297">
        <v>2016</v>
      </c>
      <c r="C227" s="764">
        <v>1138424.6499999999</v>
      </c>
      <c r="D227" s="765">
        <v>2150890.1500000004</v>
      </c>
      <c r="E227" s="765">
        <v>1074649.1000000001</v>
      </c>
      <c r="F227" s="765">
        <v>13502980.700000001</v>
      </c>
      <c r="G227" s="206">
        <v>17864015.199999999</v>
      </c>
      <c r="H227" s="765">
        <v>14651428.799999999</v>
      </c>
      <c r="I227" s="766">
        <v>3213973.21</v>
      </c>
      <c r="J227" s="767">
        <f>G227-G226</f>
        <v>45464.804761901498</v>
      </c>
      <c r="K227" s="767">
        <f t="shared" si="31"/>
        <v>549753.84263157845</v>
      </c>
      <c r="L227" s="126">
        <v>37</v>
      </c>
      <c r="M227" s="126">
        <v>35</v>
      </c>
      <c r="O227" s="124"/>
    </row>
    <row r="228" spans="1:15" ht="14.1" hidden="1" customHeight="1">
      <c r="A228" s="140">
        <v>2017</v>
      </c>
      <c r="B228" s="297">
        <v>2016</v>
      </c>
      <c r="C228" s="264"/>
      <c r="D228" s="265"/>
      <c r="E228" s="265"/>
      <c r="F228" s="265"/>
      <c r="G228" s="266"/>
      <c r="H228" s="265"/>
      <c r="I228" s="267"/>
      <c r="J228" s="763"/>
      <c r="K228" s="843"/>
      <c r="O228" s="124"/>
    </row>
    <row r="229" spans="1:15" ht="14.1" hidden="1" customHeight="1">
      <c r="A229" s="127">
        <v>42736</v>
      </c>
      <c r="B229" s="297">
        <v>2017</v>
      </c>
      <c r="C229" s="199">
        <v>1142552.44</v>
      </c>
      <c r="D229" s="200">
        <v>2158904.44</v>
      </c>
      <c r="E229" s="200">
        <v>1082875.3699999999</v>
      </c>
      <c r="F229" s="200">
        <v>13539273.279999999</v>
      </c>
      <c r="G229" s="277">
        <v>17921759.68</v>
      </c>
      <c r="H229" s="200">
        <v>14706370.480000002</v>
      </c>
      <c r="I229" s="202">
        <v>3215128.44</v>
      </c>
      <c r="J229" s="253">
        <f>G229-G227</f>
        <v>57744.480000000447</v>
      </c>
      <c r="K229" s="254">
        <f t="shared" si="31"/>
        <v>575655.89999999851</v>
      </c>
      <c r="L229" s="126">
        <v>38</v>
      </c>
      <c r="M229" s="126">
        <v>36</v>
      </c>
      <c r="O229" s="124"/>
    </row>
    <row r="230" spans="1:15" ht="14.1" hidden="1" customHeight="1">
      <c r="A230" s="127">
        <v>42767</v>
      </c>
      <c r="B230" s="297">
        <v>2017</v>
      </c>
      <c r="C230" s="199">
        <v>1140264.55</v>
      </c>
      <c r="D230" s="200">
        <v>2163919.9300000002</v>
      </c>
      <c r="E230" s="200">
        <v>1090356.8299999998</v>
      </c>
      <c r="F230" s="200">
        <v>13578404.200000001</v>
      </c>
      <c r="G230" s="277">
        <v>17971744.799999997</v>
      </c>
      <c r="H230" s="200">
        <v>14754510.299999999</v>
      </c>
      <c r="I230" s="202">
        <v>3217036.5900000003</v>
      </c>
      <c r="J230" s="253">
        <f t="shared" ref="J230:J240" si="33">G230-G229</f>
        <v>49985.119999997318</v>
      </c>
      <c r="K230" s="254">
        <f t="shared" si="31"/>
        <v>588931.56999999657</v>
      </c>
      <c r="L230" s="126">
        <v>39</v>
      </c>
      <c r="M230" s="126">
        <v>37</v>
      </c>
      <c r="O230" s="124"/>
    </row>
    <row r="231" spans="1:15" ht="14.1" customHeight="1">
      <c r="A231" s="127">
        <v>42795</v>
      </c>
      <c r="B231" s="297">
        <v>2017</v>
      </c>
      <c r="C231" s="199">
        <v>1142527</v>
      </c>
      <c r="D231" s="200">
        <v>2170945.84</v>
      </c>
      <c r="E231" s="200">
        <v>1100289.3899999999</v>
      </c>
      <c r="F231" s="200">
        <v>13621021.859999999</v>
      </c>
      <c r="G231" s="277">
        <v>18035508.460000001</v>
      </c>
      <c r="H231" s="200">
        <v>14815344.26</v>
      </c>
      <c r="I231" s="202">
        <v>3219647.23</v>
      </c>
      <c r="J231" s="253">
        <f t="shared" si="33"/>
        <v>63763.660000003874</v>
      </c>
      <c r="K231" s="254">
        <f t="shared" si="31"/>
        <v>609339.1400000006</v>
      </c>
      <c r="L231" s="126">
        <v>40</v>
      </c>
      <c r="M231" s="126">
        <v>38</v>
      </c>
      <c r="O231" s="124"/>
    </row>
    <row r="232" spans="1:15" ht="14.1" hidden="1" customHeight="1">
      <c r="A232" s="127">
        <v>42826</v>
      </c>
      <c r="B232" s="297">
        <v>2017</v>
      </c>
      <c r="C232" s="199">
        <v>1143981.27</v>
      </c>
      <c r="D232" s="200">
        <v>2177780.29</v>
      </c>
      <c r="E232" s="200">
        <v>1106516.74</v>
      </c>
      <c r="F232" s="200">
        <v>13680236.630000001</v>
      </c>
      <c r="G232" s="277">
        <v>18112183.829999998</v>
      </c>
      <c r="H232" s="200">
        <v>14887168.23</v>
      </c>
      <c r="I232" s="202">
        <v>3223512.98</v>
      </c>
      <c r="J232" s="253">
        <f t="shared" si="33"/>
        <v>76675.369999997318</v>
      </c>
      <c r="K232" s="254">
        <f t="shared" si="31"/>
        <v>650668.5700000003</v>
      </c>
      <c r="L232" s="126">
        <v>41</v>
      </c>
      <c r="M232" s="126">
        <v>39</v>
      </c>
      <c r="O232" s="124"/>
    </row>
    <row r="233" spans="1:15" ht="14.1" hidden="1" customHeight="1">
      <c r="A233" s="127">
        <v>42856</v>
      </c>
      <c r="B233" s="297">
        <v>2017</v>
      </c>
      <c r="C233" s="199">
        <v>1148801</v>
      </c>
      <c r="D233" s="200">
        <v>2184261.7399999998</v>
      </c>
      <c r="E233" s="200">
        <v>1111068</v>
      </c>
      <c r="F233" s="200">
        <v>13717637.039999999</v>
      </c>
      <c r="G233" s="277">
        <v>18168288.839999996</v>
      </c>
      <c r="H233" s="200">
        <v>14939620.939999998</v>
      </c>
      <c r="I233" s="202">
        <v>3227003.01</v>
      </c>
      <c r="J233" s="253">
        <f t="shared" si="33"/>
        <v>56105.009999997914</v>
      </c>
      <c r="K233" s="254">
        <f t="shared" si="31"/>
        <v>669038.16999999434</v>
      </c>
      <c r="L233" s="126">
        <v>42</v>
      </c>
      <c r="M233" s="126">
        <v>40</v>
      </c>
      <c r="O233" s="124"/>
    </row>
    <row r="234" spans="1:15" ht="14.1" hidden="1" customHeight="1">
      <c r="A234" s="127">
        <v>42887</v>
      </c>
      <c r="B234" s="297">
        <v>2017</v>
      </c>
      <c r="C234" s="199">
        <v>1144283.22</v>
      </c>
      <c r="D234" s="200">
        <v>2189378.6</v>
      </c>
      <c r="E234" s="200">
        <v>1115509.8900000001</v>
      </c>
      <c r="F234" s="200">
        <v>13763057.749999998</v>
      </c>
      <c r="G234" s="277">
        <v>18219075.349999998</v>
      </c>
      <c r="H234" s="200">
        <v>14988992.75</v>
      </c>
      <c r="I234" s="202">
        <v>3228042.64</v>
      </c>
      <c r="J234" s="253">
        <f t="shared" si="33"/>
        <v>50786.510000001639</v>
      </c>
      <c r="K234" s="254">
        <f t="shared" si="31"/>
        <v>655501.98999999836</v>
      </c>
      <c r="L234" s="126">
        <v>43</v>
      </c>
      <c r="M234" s="126">
        <v>41</v>
      </c>
      <c r="O234" s="124"/>
    </row>
    <row r="235" spans="1:15" ht="14.1" hidden="1" customHeight="1">
      <c r="A235" s="127">
        <v>42917</v>
      </c>
      <c r="B235" s="297">
        <v>2017</v>
      </c>
      <c r="C235" s="199">
        <v>1140040.4100000001</v>
      </c>
      <c r="D235" s="200">
        <v>2194993.86</v>
      </c>
      <c r="E235" s="200">
        <v>1120867.32</v>
      </c>
      <c r="F235" s="200">
        <v>13803059.339999998</v>
      </c>
      <c r="G235" s="277">
        <v>18263367.039999999</v>
      </c>
      <c r="H235" s="200">
        <v>15033513.139999999</v>
      </c>
      <c r="I235" s="202">
        <v>3227257.82</v>
      </c>
      <c r="J235" s="256">
        <f t="shared" si="33"/>
        <v>44291.690000001341</v>
      </c>
      <c r="K235" s="257">
        <f t="shared" si="31"/>
        <v>635115.99999999627</v>
      </c>
      <c r="L235" s="126">
        <v>44</v>
      </c>
      <c r="M235" s="126">
        <v>42</v>
      </c>
      <c r="O235" s="124"/>
    </row>
    <row r="236" spans="1:15" ht="14.1" hidden="1" customHeight="1">
      <c r="A236" s="127">
        <v>42948</v>
      </c>
      <c r="B236" s="297">
        <v>2017</v>
      </c>
      <c r="C236" s="199">
        <v>1143130.9900000002</v>
      </c>
      <c r="D236" s="200">
        <v>2198990.4299999997</v>
      </c>
      <c r="E236" s="200">
        <v>1125096.8499999999</v>
      </c>
      <c r="F236" s="200">
        <v>13831011.939999999</v>
      </c>
      <c r="G236" s="277">
        <v>18298112.440000001</v>
      </c>
      <c r="H236" s="200">
        <v>15067978.139999999</v>
      </c>
      <c r="I236" s="202">
        <v>3228097.47</v>
      </c>
      <c r="J236" s="253">
        <f t="shared" si="33"/>
        <v>34745.400000002235</v>
      </c>
      <c r="K236" s="254">
        <f t="shared" si="31"/>
        <v>624663.39000000432</v>
      </c>
      <c r="L236" s="126">
        <v>45</v>
      </c>
      <c r="M236" s="126">
        <v>43</v>
      </c>
      <c r="O236" s="124"/>
    </row>
    <row r="237" spans="1:15" ht="14.1" hidden="1" customHeight="1">
      <c r="A237" s="127">
        <v>42979</v>
      </c>
      <c r="B237" s="297">
        <v>2017</v>
      </c>
      <c r="C237" s="199">
        <v>1142003.58</v>
      </c>
      <c r="D237" s="200">
        <v>2204609.29</v>
      </c>
      <c r="E237" s="200">
        <v>1131213.46</v>
      </c>
      <c r="F237" s="200">
        <v>13873183.77</v>
      </c>
      <c r="G237" s="277">
        <v>18349258.969999999</v>
      </c>
      <c r="H237" s="200">
        <v>15117334.470000001</v>
      </c>
      <c r="I237" s="202">
        <v>3230779.26</v>
      </c>
      <c r="J237" s="253">
        <f t="shared" si="33"/>
        <v>51146.529999997467</v>
      </c>
      <c r="K237" s="254">
        <f t="shared" si="31"/>
        <v>630872.37999999896</v>
      </c>
      <c r="L237" s="126">
        <v>46</v>
      </c>
      <c r="M237" s="126">
        <v>44</v>
      </c>
      <c r="O237" s="124"/>
    </row>
    <row r="238" spans="1:15" ht="14.1" hidden="1" customHeight="1">
      <c r="A238" s="127">
        <v>43009</v>
      </c>
      <c r="B238" s="297">
        <v>2017</v>
      </c>
      <c r="C238" s="199">
        <v>1139710.82</v>
      </c>
      <c r="D238" s="200">
        <v>2209571.38</v>
      </c>
      <c r="E238" s="200">
        <v>1139750.3600000001</v>
      </c>
      <c r="F238" s="200">
        <v>13914768.249999998</v>
      </c>
      <c r="G238" s="277">
        <v>18399442.649999999</v>
      </c>
      <c r="H238" s="200">
        <v>15173238.449999999</v>
      </c>
      <c r="I238" s="202">
        <v>3231537.52</v>
      </c>
      <c r="J238" s="253">
        <f t="shared" si="33"/>
        <v>50183.679999999702</v>
      </c>
      <c r="K238" s="254">
        <f t="shared" si="31"/>
        <v>616752.69999999553</v>
      </c>
      <c r="L238" s="126">
        <v>47</v>
      </c>
      <c r="M238" s="126">
        <v>45</v>
      </c>
      <c r="O238" s="124"/>
    </row>
    <row r="239" spans="1:15" ht="14.1" hidden="1" customHeight="1">
      <c r="A239" s="127">
        <v>43040</v>
      </c>
      <c r="B239" s="297">
        <v>2017</v>
      </c>
      <c r="C239" s="199">
        <v>1139794.47</v>
      </c>
      <c r="D239" s="200">
        <v>2217624.4900000002</v>
      </c>
      <c r="E239" s="200">
        <v>1148807</v>
      </c>
      <c r="F239" s="200">
        <v>13947872.939999999</v>
      </c>
      <c r="G239" s="277">
        <v>18451836.140000001</v>
      </c>
      <c r="H239" s="200">
        <v>15225983.74</v>
      </c>
      <c r="I239" s="202">
        <v>3230457.8299999996</v>
      </c>
      <c r="J239" s="253">
        <f t="shared" si="33"/>
        <v>52393.490000002086</v>
      </c>
      <c r="K239" s="254">
        <f t="shared" si="31"/>
        <v>633285.74476190284</v>
      </c>
      <c r="L239" s="126">
        <v>48</v>
      </c>
      <c r="M239" s="126">
        <v>46</v>
      </c>
      <c r="O239" s="124"/>
    </row>
    <row r="240" spans="1:15" ht="14.1" hidden="1" customHeight="1">
      <c r="A240" s="127">
        <v>43070</v>
      </c>
      <c r="B240" s="297">
        <v>2017</v>
      </c>
      <c r="C240" s="199">
        <v>1132708.74</v>
      </c>
      <c r="D240" s="200">
        <v>2221614.79</v>
      </c>
      <c r="E240" s="200">
        <v>1154598.2100000002</v>
      </c>
      <c r="F240" s="200">
        <v>13973368.17</v>
      </c>
      <c r="G240" s="277">
        <v>18481684.169999998</v>
      </c>
      <c r="H240" s="200">
        <v>15256500.27</v>
      </c>
      <c r="I240" s="202">
        <v>3224367.86</v>
      </c>
      <c r="J240" s="253">
        <f t="shared" si="33"/>
        <v>29848.029999997467</v>
      </c>
      <c r="K240" s="254">
        <f t="shared" si="31"/>
        <v>617668.96999999881</v>
      </c>
      <c r="L240" s="126">
        <v>49</v>
      </c>
      <c r="M240" s="126">
        <v>47</v>
      </c>
      <c r="O240" s="124"/>
    </row>
    <row r="241" spans="1:15" ht="14.1" customHeight="1">
      <c r="A241" s="140">
        <v>2018</v>
      </c>
      <c r="B241" s="768">
        <v>2018</v>
      </c>
      <c r="C241" s="264"/>
      <c r="D241" s="265"/>
      <c r="E241" s="265"/>
      <c r="F241" s="265"/>
      <c r="G241" s="266"/>
      <c r="H241" s="265"/>
      <c r="I241" s="267"/>
      <c r="J241" s="268"/>
      <c r="K241" s="269"/>
      <c r="O241" s="124"/>
    </row>
    <row r="242" spans="1:15" ht="14.1" customHeight="1">
      <c r="A242" s="127">
        <v>43101</v>
      </c>
      <c r="B242" s="271" t="s">
        <v>61</v>
      </c>
      <c r="C242" s="226">
        <v>1133138.32</v>
      </c>
      <c r="D242" s="227">
        <v>2230153.0499999998</v>
      </c>
      <c r="E242" s="227">
        <v>1162925.26</v>
      </c>
      <c r="F242" s="227">
        <v>14015459.030000001</v>
      </c>
      <c r="G242" s="272">
        <v>18538493.43</v>
      </c>
      <c r="H242" s="227">
        <v>15305130.23</v>
      </c>
      <c r="I242" s="229">
        <v>3233004.6900000004</v>
      </c>
      <c r="J242" s="273">
        <f>G242-G240</f>
        <v>56809.260000001639</v>
      </c>
      <c r="K242" s="273">
        <f>G242-G229</f>
        <v>616733.75</v>
      </c>
      <c r="L242" s="126">
        <v>50</v>
      </c>
      <c r="M242" s="126">
        <v>48</v>
      </c>
      <c r="O242" s="124"/>
    </row>
    <row r="243" spans="1:15" ht="14.1" customHeight="1">
      <c r="A243" s="127">
        <v>43132</v>
      </c>
      <c r="B243" s="271" t="s">
        <v>62</v>
      </c>
      <c r="C243" s="226">
        <v>1134434.8600000001</v>
      </c>
      <c r="D243" s="227">
        <v>2236450.58</v>
      </c>
      <c r="E243" s="227">
        <v>1166608.53</v>
      </c>
      <c r="F243" s="227">
        <v>14055906.950000001</v>
      </c>
      <c r="G243" s="272">
        <v>18591544.450000003</v>
      </c>
      <c r="H243" s="227">
        <v>15346591.450000001</v>
      </c>
      <c r="I243" s="229">
        <v>3244630.69</v>
      </c>
      <c r="J243" s="273">
        <f t="shared" ref="J243:J253" si="34">G243-G242</f>
        <v>53051.020000003278</v>
      </c>
      <c r="K243" s="273">
        <f>G243-G230</f>
        <v>619799.65000000596</v>
      </c>
      <c r="L243" s="126">
        <v>51</v>
      </c>
      <c r="M243" s="126">
        <v>49</v>
      </c>
      <c r="O243" s="124"/>
    </row>
    <row r="244" spans="1:15" ht="14.1" customHeight="1">
      <c r="A244" s="127">
        <v>43160</v>
      </c>
      <c r="B244" s="274" t="s">
        <v>63</v>
      </c>
      <c r="C244" s="764">
        <v>1129798.1099999999</v>
      </c>
      <c r="D244" s="765">
        <v>2241054.5</v>
      </c>
      <c r="E244" s="765">
        <v>1166595.7000000002</v>
      </c>
      <c r="F244" s="765">
        <v>14088801.550000001</v>
      </c>
      <c r="G244" s="206">
        <v>18627648.150000002</v>
      </c>
      <c r="H244" s="765">
        <v>15375349.65</v>
      </c>
      <c r="I244" s="766">
        <v>3252318.49</v>
      </c>
      <c r="J244" s="767">
        <f t="shared" si="34"/>
        <v>36103.699999999255</v>
      </c>
      <c r="K244" s="767">
        <f>G244-G231</f>
        <v>592139.69000000134</v>
      </c>
      <c r="L244" s="126">
        <v>52</v>
      </c>
      <c r="M244" s="126">
        <v>50</v>
      </c>
      <c r="O244" s="124"/>
    </row>
    <row r="245" spans="1:15" ht="14.1" customHeight="1">
      <c r="A245" s="127">
        <v>43191</v>
      </c>
      <c r="B245" s="271" t="s">
        <v>64</v>
      </c>
      <c r="C245" s="226">
        <v>1136406.58</v>
      </c>
      <c r="D245" s="227">
        <v>2242948.14</v>
      </c>
      <c r="E245" s="227">
        <v>1173360.4099999999</v>
      </c>
      <c r="F245" s="227">
        <v>14111431.310000001</v>
      </c>
      <c r="G245" s="272">
        <v>18666794.809999999</v>
      </c>
      <c r="H245" s="227">
        <v>15410502.110000001</v>
      </c>
      <c r="I245" s="229">
        <v>3255830.39</v>
      </c>
      <c r="J245" s="273">
        <f t="shared" si="34"/>
        <v>39146.659999996424</v>
      </c>
      <c r="K245" s="273">
        <f t="shared" ref="K245:K253" si="35">G245-G232</f>
        <v>554610.98000000045</v>
      </c>
      <c r="L245" s="126">
        <v>53</v>
      </c>
      <c r="M245" s="126">
        <v>51</v>
      </c>
      <c r="O245" s="124"/>
    </row>
    <row r="246" spans="1:15" ht="14.1" customHeight="1">
      <c r="A246" s="127">
        <v>43221</v>
      </c>
      <c r="B246" s="271" t="s">
        <v>32</v>
      </c>
      <c r="C246" s="226">
        <v>1137749.04</v>
      </c>
      <c r="D246" s="227">
        <v>2246958.0299999998</v>
      </c>
      <c r="E246" s="227">
        <v>1184523.49</v>
      </c>
      <c r="F246" s="227">
        <v>14152479.090909092</v>
      </c>
      <c r="G246" s="272">
        <v>18726256.290909093</v>
      </c>
      <c r="H246" s="227">
        <v>15466228.990909092</v>
      </c>
      <c r="I246" s="229">
        <v>3258989</v>
      </c>
      <c r="J246" s="273">
        <f t="shared" si="34"/>
        <v>59461.480909094214</v>
      </c>
      <c r="K246" s="273">
        <f t="shared" si="35"/>
        <v>557967.45090909675</v>
      </c>
      <c r="L246" s="126">
        <v>54</v>
      </c>
      <c r="M246" s="126">
        <v>52</v>
      </c>
      <c r="O246" s="124"/>
    </row>
    <row r="247" spans="1:15" ht="14.1" customHeight="1">
      <c r="A247" s="127">
        <v>43252</v>
      </c>
      <c r="B247" s="271" t="s">
        <v>33</v>
      </c>
      <c r="C247" s="226">
        <v>1141851.01</v>
      </c>
      <c r="D247" s="227">
        <v>2252767.4499999997</v>
      </c>
      <c r="E247" s="227">
        <v>1192625.67</v>
      </c>
      <c r="F247" s="227">
        <v>14186541.9</v>
      </c>
      <c r="G247" s="272">
        <v>18779760.300000001</v>
      </c>
      <c r="H247" s="227">
        <v>15515938.100000001</v>
      </c>
      <c r="I247" s="229">
        <v>3262549.4899999998</v>
      </c>
      <c r="J247" s="273">
        <f t="shared" si="34"/>
        <v>53504.009090907872</v>
      </c>
      <c r="K247" s="273">
        <f t="shared" si="35"/>
        <v>560684.95000000298</v>
      </c>
      <c r="O247" s="124"/>
    </row>
    <row r="248" spans="1:15" ht="14.1" customHeight="1">
      <c r="A248" s="127">
        <v>43282</v>
      </c>
      <c r="B248" s="271" t="s">
        <v>34</v>
      </c>
      <c r="C248" s="226">
        <v>1140545.6200000001</v>
      </c>
      <c r="D248" s="227">
        <v>2254119.0700000003</v>
      </c>
      <c r="E248" s="227">
        <v>1199617.45</v>
      </c>
      <c r="F248" s="227">
        <v>14218156.68</v>
      </c>
      <c r="G248" s="272">
        <v>18813953.979999997</v>
      </c>
      <c r="H248" s="227">
        <v>15548453.279999999</v>
      </c>
      <c r="I248" s="229">
        <v>3264167.4200000004</v>
      </c>
      <c r="J248" s="273">
        <f t="shared" si="34"/>
        <v>34193.679999995977</v>
      </c>
      <c r="K248" s="273">
        <f t="shared" si="35"/>
        <v>550586.93999999762</v>
      </c>
      <c r="O248" s="124"/>
    </row>
    <row r="249" spans="1:15" ht="14.1" customHeight="1">
      <c r="A249" s="127">
        <v>43313</v>
      </c>
      <c r="B249" s="271" t="s">
        <v>35</v>
      </c>
      <c r="C249" s="226">
        <v>1136143.5</v>
      </c>
      <c r="D249" s="227">
        <v>2254718.9899999998</v>
      </c>
      <c r="E249" s="227">
        <v>1204801.9099999999</v>
      </c>
      <c r="F249" s="227">
        <v>14248981.9</v>
      </c>
      <c r="G249" s="272">
        <v>18839722.5</v>
      </c>
      <c r="H249" s="227">
        <v>15574473.200000001</v>
      </c>
      <c r="I249" s="229">
        <v>3264931.9099999997</v>
      </c>
      <c r="J249" s="273">
        <f t="shared" si="34"/>
        <v>25768.520000003278</v>
      </c>
      <c r="K249" s="273">
        <f t="shared" si="35"/>
        <v>541610.05999999866</v>
      </c>
      <c r="O249" s="124"/>
    </row>
    <row r="250" spans="1:15" ht="14.1" customHeight="1">
      <c r="A250" s="127">
        <v>43344</v>
      </c>
      <c r="B250" s="271" t="s">
        <v>36</v>
      </c>
      <c r="C250" s="226">
        <v>1130484.0799999998</v>
      </c>
      <c r="D250" s="227">
        <v>2258946.67</v>
      </c>
      <c r="E250" s="227">
        <v>1211778.0900000001</v>
      </c>
      <c r="F250" s="227">
        <v>14290446.700000001</v>
      </c>
      <c r="G250" s="272">
        <v>18888705.799999997</v>
      </c>
      <c r="H250" s="227">
        <v>15620925.800000001</v>
      </c>
      <c r="I250" s="229">
        <v>3268149.33</v>
      </c>
      <c r="J250" s="966">
        <f t="shared" si="34"/>
        <v>48983.29999999702</v>
      </c>
      <c r="K250" s="273">
        <f t="shared" si="35"/>
        <v>539446.82999999821</v>
      </c>
      <c r="O250" s="124"/>
    </row>
    <row r="251" spans="1:15" ht="14.1" customHeight="1">
      <c r="A251" s="127">
        <v>43374</v>
      </c>
      <c r="B251" s="271" t="s">
        <v>37</v>
      </c>
      <c r="C251" s="226">
        <v>1155284.81</v>
      </c>
      <c r="D251" s="227">
        <v>2263279.3000000003</v>
      </c>
      <c r="E251" s="227">
        <v>1217419.8400000001</v>
      </c>
      <c r="F251" s="227">
        <v>14327001.5</v>
      </c>
      <c r="G251" s="272">
        <v>18952670.399999999</v>
      </c>
      <c r="H251" s="227">
        <v>15684225.1</v>
      </c>
      <c r="I251" s="229">
        <v>3271601.26</v>
      </c>
      <c r="J251" s="966">
        <f t="shared" si="34"/>
        <v>63964.60000000149</v>
      </c>
      <c r="K251" s="195">
        <f t="shared" si="35"/>
        <v>553227.75</v>
      </c>
      <c r="L251" s="273"/>
      <c r="M251" s="273"/>
      <c r="O251" s="124"/>
    </row>
    <row r="252" spans="1:15" ht="14.1" customHeight="1">
      <c r="A252" s="127">
        <v>43405</v>
      </c>
      <c r="B252" s="271" t="s">
        <v>38</v>
      </c>
      <c r="C252" s="226">
        <v>1137909.81</v>
      </c>
      <c r="D252" s="227">
        <v>2263163.33</v>
      </c>
      <c r="E252" s="227">
        <v>1220869.79</v>
      </c>
      <c r="F252" s="227">
        <v>14361251.67</v>
      </c>
      <c r="G252" s="272">
        <v>18987295.170000002</v>
      </c>
      <c r="H252" s="227">
        <v>15716783.57</v>
      </c>
      <c r="I252" s="229">
        <v>3273162.94</v>
      </c>
      <c r="J252" s="273">
        <f t="shared" si="34"/>
        <v>34624.770000003278</v>
      </c>
      <c r="K252" s="273">
        <f t="shared" si="35"/>
        <v>535459.03000000119</v>
      </c>
      <c r="L252" s="279"/>
      <c r="M252" s="279"/>
      <c r="O252" s="124"/>
    </row>
    <row r="253" spans="1:15" ht="14.1" customHeight="1">
      <c r="A253" s="127">
        <v>43435</v>
      </c>
      <c r="B253" s="271" t="s">
        <v>39</v>
      </c>
      <c r="C253" s="226">
        <v>1146955.3900000001</v>
      </c>
      <c r="D253" s="227">
        <v>2266880.48</v>
      </c>
      <c r="E253" s="227">
        <v>1229582.58</v>
      </c>
      <c r="F253" s="227">
        <v>14399374.9</v>
      </c>
      <c r="G253" s="272">
        <v>19040450.699999999</v>
      </c>
      <c r="H253" s="227">
        <v>15765538</v>
      </c>
      <c r="I253" s="229">
        <v>3273905.1399999997</v>
      </c>
      <c r="J253" s="273">
        <f t="shared" si="34"/>
        <v>53155.529999997467</v>
      </c>
      <c r="K253" s="273">
        <f t="shared" si="35"/>
        <v>558766.53000000119</v>
      </c>
      <c r="O253" s="124"/>
    </row>
    <row r="254" spans="1:15" ht="14.1" customHeight="1">
      <c r="A254" s="140">
        <v>2019</v>
      </c>
      <c r="B254" s="768">
        <v>2019</v>
      </c>
      <c r="C254" s="264"/>
      <c r="D254" s="265"/>
      <c r="E254" s="265"/>
      <c r="F254" s="265"/>
      <c r="G254" s="266"/>
      <c r="H254" s="265"/>
      <c r="I254" s="267"/>
      <c r="J254" s="763"/>
      <c r="K254" s="816"/>
      <c r="O254" s="124"/>
    </row>
    <row r="255" spans="1:15" ht="14.1" customHeight="1">
      <c r="A255" s="127" t="s">
        <v>61</v>
      </c>
      <c r="B255" s="271" t="s">
        <v>61</v>
      </c>
      <c r="C255" s="226">
        <v>1148891.5899999999</v>
      </c>
      <c r="D255" s="227">
        <v>2271702.4</v>
      </c>
      <c r="E255" s="227">
        <v>1237578.7</v>
      </c>
      <c r="F255" s="227">
        <v>14425576.059999999</v>
      </c>
      <c r="G255" s="272">
        <v>19082866.460000001</v>
      </c>
      <c r="H255" s="227">
        <v>15808574.460000001</v>
      </c>
      <c r="I255" s="229">
        <v>3273483.48</v>
      </c>
      <c r="J255" s="273">
        <f>G255-G253</f>
        <v>42415.760000001639</v>
      </c>
      <c r="K255" s="273">
        <f t="shared" ref="K255:K266" si="36">G255-G242</f>
        <v>544373.03000000119</v>
      </c>
      <c r="L255" s="126">
        <v>50</v>
      </c>
      <c r="M255" s="126">
        <v>48</v>
      </c>
      <c r="O255" s="124"/>
    </row>
    <row r="256" spans="1:15" ht="14.1" customHeight="1">
      <c r="A256" s="127" t="s">
        <v>62</v>
      </c>
      <c r="B256" s="271" t="s">
        <v>62</v>
      </c>
      <c r="C256" s="226">
        <v>1147760.6800000002</v>
      </c>
      <c r="D256" s="227">
        <v>2274072.0099999998</v>
      </c>
      <c r="E256" s="227">
        <v>1244495.97</v>
      </c>
      <c r="F256" s="227">
        <v>14454497.199999999</v>
      </c>
      <c r="G256" s="272">
        <v>19122753.600000001</v>
      </c>
      <c r="H256" s="227">
        <v>15848375.699999999</v>
      </c>
      <c r="I256" s="229">
        <v>3274574.3400000003</v>
      </c>
      <c r="J256" s="273">
        <f t="shared" ref="J256:J266" si="37">G256-G255</f>
        <v>39887.140000000596</v>
      </c>
      <c r="K256" s="273">
        <f t="shared" si="36"/>
        <v>531209.14999999851</v>
      </c>
      <c r="L256" s="126">
        <v>51</v>
      </c>
      <c r="M256" s="126">
        <v>49</v>
      </c>
      <c r="O256" s="124"/>
    </row>
    <row r="257" spans="1:15" ht="14.1" customHeight="1">
      <c r="A257" s="127" t="s">
        <v>63</v>
      </c>
      <c r="B257" s="274" t="s">
        <v>63</v>
      </c>
      <c r="C257" s="764">
        <v>1147714.49</v>
      </c>
      <c r="D257" s="765">
        <v>2277863.48</v>
      </c>
      <c r="E257" s="765">
        <v>1251654.54</v>
      </c>
      <c r="F257" s="765">
        <v>14488235.42</v>
      </c>
      <c r="G257" s="206">
        <v>19169074.720000003</v>
      </c>
      <c r="H257" s="765">
        <v>15893852.119999999</v>
      </c>
      <c r="I257" s="766">
        <v>3275550.12</v>
      </c>
      <c r="J257" s="767">
        <f t="shared" si="37"/>
        <v>46321.120000001043</v>
      </c>
      <c r="K257" s="767">
        <f t="shared" si="36"/>
        <v>541426.5700000003</v>
      </c>
      <c r="L257" s="126">
        <v>52</v>
      </c>
      <c r="M257" s="126">
        <v>50</v>
      </c>
      <c r="O257" s="124"/>
    </row>
    <row r="258" spans="1:15" ht="14.1" customHeight="1">
      <c r="A258" s="127" t="s">
        <v>64</v>
      </c>
      <c r="B258" s="271" t="s">
        <v>64</v>
      </c>
      <c r="C258" s="226">
        <v>1142493.8500000001</v>
      </c>
      <c r="D258" s="227">
        <v>2283455.8499999996</v>
      </c>
      <c r="E258" s="227">
        <v>1255301.6000000001</v>
      </c>
      <c r="F258" s="227">
        <v>14524265.35</v>
      </c>
      <c r="G258" s="272">
        <v>19211510.75</v>
      </c>
      <c r="H258" s="227">
        <v>15935644.75</v>
      </c>
      <c r="I258" s="229">
        <v>3275336.73</v>
      </c>
      <c r="J258" s="966">
        <f t="shared" si="37"/>
        <v>42436.029999997467</v>
      </c>
      <c r="K258" s="273">
        <f t="shared" si="36"/>
        <v>544715.94000000134</v>
      </c>
      <c r="L258" s="126">
        <v>53</v>
      </c>
      <c r="M258" s="126">
        <v>51</v>
      </c>
    </row>
    <row r="259" spans="1:15" ht="14.1" customHeight="1">
      <c r="A259" s="127" t="s">
        <v>32</v>
      </c>
      <c r="B259" s="271" t="s">
        <v>32</v>
      </c>
      <c r="C259" s="226">
        <v>1141395.73</v>
      </c>
      <c r="D259" s="227">
        <v>2281822.6800000002</v>
      </c>
      <c r="E259" s="227">
        <v>1253741.3500000001</v>
      </c>
      <c r="F259" s="227">
        <v>14561731.469999999</v>
      </c>
      <c r="G259" s="272">
        <v>19246510.07</v>
      </c>
      <c r="H259" s="227">
        <v>15970209.869999999</v>
      </c>
      <c r="I259" s="229">
        <v>3275229.7800000003</v>
      </c>
      <c r="J259" s="966">
        <f t="shared" si="37"/>
        <v>34999.320000000298</v>
      </c>
      <c r="K259" s="273">
        <f t="shared" si="36"/>
        <v>520253.77909090742</v>
      </c>
      <c r="L259" s="126">
        <v>54</v>
      </c>
      <c r="M259" s="126">
        <v>52</v>
      </c>
    </row>
    <row r="260" spans="1:15" ht="14.1" customHeight="1">
      <c r="A260" s="127" t="s">
        <v>33</v>
      </c>
      <c r="B260" s="271" t="s">
        <v>33</v>
      </c>
      <c r="C260" s="226">
        <v>1137821.69</v>
      </c>
      <c r="D260" s="227">
        <v>2281935.46</v>
      </c>
      <c r="E260" s="227">
        <v>1255240.6800000002</v>
      </c>
      <c r="F260" s="227">
        <v>14599543.299999999</v>
      </c>
      <c r="G260" s="272">
        <v>19281483.700000003</v>
      </c>
      <c r="H260" s="227">
        <v>16004309.999999998</v>
      </c>
      <c r="I260" s="229">
        <v>3275775.22</v>
      </c>
      <c r="J260" s="966">
        <f t="shared" si="37"/>
        <v>34973.630000002682</v>
      </c>
      <c r="K260" s="273">
        <f t="shared" si="36"/>
        <v>501723.40000000224</v>
      </c>
    </row>
    <row r="261" spans="1:15" ht="14.1" customHeight="1">
      <c r="A261" s="127" t="s">
        <v>34</v>
      </c>
      <c r="B261" s="271" t="s">
        <v>34</v>
      </c>
      <c r="C261" s="226">
        <v>1133812.43</v>
      </c>
      <c r="D261" s="227">
        <v>2283300.15</v>
      </c>
      <c r="E261" s="227">
        <v>1257212.94</v>
      </c>
      <c r="F261" s="227">
        <v>14626854.560000001</v>
      </c>
      <c r="G261" s="272">
        <v>19302880.559999999</v>
      </c>
      <c r="H261" s="227">
        <v>16025571.960000001</v>
      </c>
      <c r="I261" s="229">
        <v>3276264.14</v>
      </c>
      <c r="J261" s="966">
        <f t="shared" si="37"/>
        <v>21396.859999995679</v>
      </c>
      <c r="K261" s="273">
        <f t="shared" si="36"/>
        <v>488926.58000000194</v>
      </c>
    </row>
    <row r="262" spans="1:15" ht="14.1" customHeight="1">
      <c r="A262" s="127" t="s">
        <v>35</v>
      </c>
      <c r="B262" s="271" t="s">
        <v>35</v>
      </c>
      <c r="C262" s="226">
        <v>1130914.55</v>
      </c>
      <c r="D262" s="227">
        <v>2285482.0300000003</v>
      </c>
      <c r="E262" s="227">
        <v>1257759.07</v>
      </c>
      <c r="F262" s="227">
        <v>14656574.059999999</v>
      </c>
      <c r="G262" s="272">
        <v>19324938.160000004</v>
      </c>
      <c r="H262" s="227">
        <v>16047328.760000002</v>
      </c>
      <c r="I262" s="229">
        <v>3277564.81</v>
      </c>
      <c r="J262" s="966">
        <f t="shared" si="37"/>
        <v>22057.600000005215</v>
      </c>
      <c r="K262" s="273">
        <f t="shared" si="36"/>
        <v>485215.66000000387</v>
      </c>
    </row>
    <row r="263" spans="1:15" ht="14.1" customHeight="1">
      <c r="A263" s="127" t="s">
        <v>245</v>
      </c>
      <c r="B263" s="271" t="s">
        <v>36</v>
      </c>
      <c r="C263" s="226">
        <v>1131660.54</v>
      </c>
      <c r="D263" s="227">
        <v>2287417.8499999996</v>
      </c>
      <c r="E263" s="227">
        <v>1261177.0799999998</v>
      </c>
      <c r="F263" s="227">
        <v>14678631.079999998</v>
      </c>
      <c r="G263" s="272">
        <v>19354017.680000003</v>
      </c>
      <c r="H263" s="227">
        <v>16073720.279999997</v>
      </c>
      <c r="I263" s="229">
        <v>3280932.5</v>
      </c>
      <c r="J263" s="966">
        <f t="shared" si="37"/>
        <v>29079.519999999553</v>
      </c>
      <c r="K263" s="273">
        <f t="shared" si="36"/>
        <v>465311.88000000641</v>
      </c>
    </row>
    <row r="264" spans="1:15" ht="14.1" customHeight="1">
      <c r="A264" s="127" t="s">
        <v>246</v>
      </c>
      <c r="B264" s="271" t="s">
        <v>37</v>
      </c>
      <c r="C264" s="226">
        <v>1132712.54</v>
      </c>
      <c r="D264" s="227">
        <v>2289632.5</v>
      </c>
      <c r="E264" s="227">
        <v>1262742.21</v>
      </c>
      <c r="F264" s="227">
        <v>14710963.069565218</v>
      </c>
      <c r="G264" s="272">
        <v>19390294.769565217</v>
      </c>
      <c r="H264" s="227">
        <v>16107804.869565217</v>
      </c>
      <c r="I264" s="229">
        <v>3284814.9</v>
      </c>
      <c r="J264" s="966">
        <f t="shared" si="37"/>
        <v>36277.08956521377</v>
      </c>
      <c r="K264" s="273">
        <f t="shared" si="36"/>
        <v>437624.36956521869</v>
      </c>
      <c r="L264" s="273"/>
      <c r="M264" s="273"/>
    </row>
    <row r="265" spans="1:15" ht="14.1" customHeight="1">
      <c r="A265" s="127" t="s">
        <v>247</v>
      </c>
      <c r="B265" s="271" t="s">
        <v>38</v>
      </c>
      <c r="C265" s="226">
        <v>1123806.6100000001</v>
      </c>
      <c r="D265" s="227">
        <v>2290734.71</v>
      </c>
      <c r="E265" s="227">
        <v>1262134.33</v>
      </c>
      <c r="F265" s="227">
        <v>14737929.949999999</v>
      </c>
      <c r="G265" s="272">
        <v>19414680.550000001</v>
      </c>
      <c r="H265" s="227">
        <v>16128916.149999999</v>
      </c>
      <c r="I265" s="229">
        <v>3287238.9400000004</v>
      </c>
      <c r="J265" s="273">
        <f t="shared" si="37"/>
        <v>24385.780434783548</v>
      </c>
      <c r="K265" s="273">
        <f t="shared" si="36"/>
        <v>427385.37999999896</v>
      </c>
      <c r="L265" s="279"/>
      <c r="M265" s="279"/>
    </row>
    <row r="266" spans="1:15" ht="14.1" customHeight="1">
      <c r="A266" s="127" t="s">
        <v>248</v>
      </c>
      <c r="B266" s="271" t="s">
        <v>39</v>
      </c>
      <c r="C266" s="226">
        <v>1118426.44</v>
      </c>
      <c r="D266" s="227">
        <v>2290952.1599999997</v>
      </c>
      <c r="E266" s="227">
        <v>1260003.8500000001</v>
      </c>
      <c r="F266" s="227">
        <v>14760986.5</v>
      </c>
      <c r="G266" s="272">
        <v>19426895.800000001</v>
      </c>
      <c r="H266" s="227">
        <v>16137537.000000002</v>
      </c>
      <c r="I266" s="229">
        <v>3288417.81</v>
      </c>
      <c r="J266" s="966">
        <f t="shared" si="37"/>
        <v>12215.25</v>
      </c>
      <c r="K266" s="273">
        <f t="shared" si="36"/>
        <v>386445.10000000149</v>
      </c>
    </row>
    <row r="267" spans="1:15" ht="14.1" customHeight="1">
      <c r="A267" s="140">
        <v>2019</v>
      </c>
      <c r="B267" s="768">
        <v>2020</v>
      </c>
      <c r="C267" s="264"/>
      <c r="D267" s="265"/>
      <c r="E267" s="265"/>
      <c r="F267" s="265"/>
      <c r="G267" s="266"/>
      <c r="H267" s="265"/>
      <c r="I267" s="267"/>
      <c r="J267" s="763"/>
      <c r="K267" s="816"/>
    </row>
    <row r="268" spans="1:15" ht="14.1" customHeight="1">
      <c r="A268" s="127" t="s">
        <v>61</v>
      </c>
      <c r="B268" s="271" t="s">
        <v>61</v>
      </c>
      <c r="C268" s="226">
        <v>1102441.56</v>
      </c>
      <c r="D268" s="227">
        <v>2292207.48</v>
      </c>
      <c r="E268" s="227">
        <v>1266159.45</v>
      </c>
      <c r="F268" s="227">
        <v>14775168.640000001</v>
      </c>
      <c r="G268" s="272">
        <v>19432220.289999999</v>
      </c>
      <c r="H268" s="227">
        <v>16141486.210000001</v>
      </c>
      <c r="I268" s="229">
        <v>3290176.84</v>
      </c>
      <c r="J268" s="273">
        <f>G268-G266</f>
        <v>5324.4899999983609</v>
      </c>
      <c r="K268" s="273">
        <f>G268-G255</f>
        <v>349353.82999999821</v>
      </c>
      <c r="L268" s="126">
        <v>50</v>
      </c>
      <c r="M268" s="126">
        <v>48</v>
      </c>
    </row>
    <row r="269" spans="1:15" ht="14.1" customHeight="1">
      <c r="A269" s="127" t="s">
        <v>62</v>
      </c>
      <c r="B269" s="271" t="s">
        <v>62</v>
      </c>
      <c r="C269" s="226">
        <v>1111791</v>
      </c>
      <c r="D269" s="227">
        <v>2292787.5699999998</v>
      </c>
      <c r="E269" s="227">
        <v>1272546.3500000001</v>
      </c>
      <c r="F269" s="227">
        <v>14810478.529999999</v>
      </c>
      <c r="G269" s="272">
        <v>19488377.77</v>
      </c>
      <c r="H269" s="227">
        <v>16196056.26</v>
      </c>
      <c r="I269" s="229">
        <v>3292781.09</v>
      </c>
      <c r="J269" s="273">
        <f>G269-G268</f>
        <v>56157.480000000447</v>
      </c>
      <c r="K269" s="273">
        <f>G269-G256</f>
        <v>365624.16999999806</v>
      </c>
      <c r="L269" s="126">
        <v>51</v>
      </c>
      <c r="M269" s="126">
        <v>49</v>
      </c>
      <c r="N269" s="990"/>
    </row>
    <row r="270" spans="1:15" ht="14.1" customHeight="1">
      <c r="A270" s="127" t="s">
        <v>63</v>
      </c>
      <c r="B270" s="274" t="s">
        <v>63</v>
      </c>
      <c r="C270" s="764">
        <v>1122867.8131882076</v>
      </c>
      <c r="D270" s="765">
        <v>2270187.4666130841</v>
      </c>
      <c r="E270" s="765">
        <v>1222760.0372903536</v>
      </c>
      <c r="F270" s="765">
        <v>14453482.815538611</v>
      </c>
      <c r="G270" s="206">
        <v>19072577.431927081</v>
      </c>
      <c r="H270" s="765">
        <v>15798984.100764237</v>
      </c>
      <c r="I270" s="766">
        <v>3273848.545851931</v>
      </c>
      <c r="J270" s="767">
        <f t="shared" ref="J270" si="38">G270-G269</f>
        <v>-415800.33807291836</v>
      </c>
      <c r="K270" s="767">
        <f t="shared" ref="K270" si="39">G270-G257</f>
        <v>-96497.288072921336</v>
      </c>
      <c r="L270" s="126">
        <v>52</v>
      </c>
      <c r="M270" s="126">
        <v>50</v>
      </c>
    </row>
    <row r="271" spans="1:15" ht="14.1" customHeight="1">
      <c r="A271" s="127" t="s">
        <v>64</v>
      </c>
      <c r="B271" s="271" t="s">
        <v>64</v>
      </c>
      <c r="C271" s="226"/>
      <c r="D271" s="227"/>
      <c r="E271" s="227"/>
      <c r="F271" s="227"/>
      <c r="G271" s="272"/>
      <c r="H271" s="227"/>
      <c r="I271" s="229"/>
      <c r="J271" s="966"/>
      <c r="K271" s="273"/>
      <c r="L271" s="126">
        <v>53</v>
      </c>
      <c r="M271" s="126">
        <v>51</v>
      </c>
    </row>
    <row r="272" spans="1:15" ht="14.1" customHeight="1">
      <c r="A272" s="127" t="s">
        <v>32</v>
      </c>
      <c r="B272" s="271" t="s">
        <v>32</v>
      </c>
      <c r="C272" s="226"/>
      <c r="D272" s="227"/>
      <c r="E272" s="227"/>
      <c r="F272" s="227"/>
      <c r="G272" s="272"/>
      <c r="H272" s="227"/>
      <c r="I272" s="229"/>
      <c r="J272" s="966"/>
      <c r="K272" s="273"/>
      <c r="L272" s="126">
        <v>54</v>
      </c>
      <c r="M272" s="126">
        <v>52</v>
      </c>
    </row>
    <row r="273" spans="1:13" ht="14.1" customHeight="1">
      <c r="A273" s="127" t="s">
        <v>33</v>
      </c>
      <c r="B273" s="271" t="s">
        <v>33</v>
      </c>
      <c r="C273" s="226"/>
      <c r="D273" s="227"/>
      <c r="E273" s="227"/>
      <c r="F273" s="227"/>
      <c r="G273" s="272"/>
      <c r="H273" s="227"/>
      <c r="I273" s="229"/>
      <c r="J273" s="966"/>
      <c r="K273" s="273"/>
    </row>
    <row r="274" spans="1:13" ht="14.1" customHeight="1">
      <c r="A274" s="127" t="s">
        <v>34</v>
      </c>
      <c r="B274" s="271" t="s">
        <v>34</v>
      </c>
      <c r="C274" s="226"/>
      <c r="D274" s="227"/>
      <c r="E274" s="227"/>
      <c r="F274" s="227"/>
      <c r="G274" s="272"/>
      <c r="H274" s="227"/>
      <c r="I274" s="229"/>
      <c r="J274" s="966"/>
      <c r="K274" s="273"/>
    </row>
    <row r="275" spans="1:13" ht="14.1" customHeight="1">
      <c r="A275" s="127" t="s">
        <v>35</v>
      </c>
      <c r="B275" s="271" t="s">
        <v>35</v>
      </c>
      <c r="C275" s="226"/>
      <c r="D275" s="227"/>
      <c r="E275" s="227"/>
      <c r="F275" s="227"/>
      <c r="G275" s="272"/>
      <c r="H275" s="227"/>
      <c r="I275" s="229"/>
      <c r="J275" s="966"/>
      <c r="K275" s="273"/>
    </row>
    <row r="276" spans="1:13" ht="14.1" customHeight="1">
      <c r="A276" s="127" t="s">
        <v>245</v>
      </c>
      <c r="B276" s="271" t="s">
        <v>36</v>
      </c>
      <c r="C276" s="226"/>
      <c r="D276" s="227"/>
      <c r="E276" s="227"/>
      <c r="F276" s="227"/>
      <c r="G276" s="272"/>
      <c r="H276" s="227"/>
      <c r="I276" s="229"/>
      <c r="J276" s="966"/>
      <c r="K276" s="273"/>
    </row>
    <row r="277" spans="1:13" ht="14.1" customHeight="1">
      <c r="A277" s="127" t="s">
        <v>246</v>
      </c>
      <c r="B277" s="271" t="s">
        <v>37</v>
      </c>
      <c r="C277" s="226"/>
      <c r="D277" s="227"/>
      <c r="E277" s="227"/>
      <c r="F277" s="227"/>
      <c r="G277" s="272"/>
      <c r="H277" s="227"/>
      <c r="I277" s="229"/>
      <c r="J277" s="966"/>
      <c r="K277" s="273"/>
      <c r="L277" s="273"/>
      <c r="M277" s="273"/>
    </row>
    <row r="278" spans="1:13" ht="14.1" customHeight="1">
      <c r="A278" s="127" t="s">
        <v>247</v>
      </c>
      <c r="B278" s="271" t="s">
        <v>38</v>
      </c>
      <c r="C278" s="226"/>
      <c r="D278" s="227"/>
      <c r="E278" s="227"/>
      <c r="F278" s="227"/>
      <c r="G278" s="272"/>
      <c r="H278" s="227"/>
      <c r="I278" s="229"/>
      <c r="J278" s="273"/>
      <c r="K278" s="273"/>
      <c r="L278" s="279"/>
      <c r="M278" s="279"/>
    </row>
    <row r="279" spans="1:13" ht="14.1" customHeight="1">
      <c r="A279" s="127" t="s">
        <v>248</v>
      </c>
      <c r="B279" s="271" t="s">
        <v>39</v>
      </c>
      <c r="C279" s="275"/>
      <c r="D279" s="276"/>
      <c r="E279" s="276"/>
      <c r="F279" s="276"/>
      <c r="G279" s="277"/>
      <c r="H279" s="276"/>
      <c r="I279" s="278"/>
      <c r="J279" s="279"/>
      <c r="K279" s="279"/>
    </row>
    <row r="281" spans="1:13">
      <c r="C281" s="991"/>
      <c r="G281" s="991"/>
    </row>
    <row r="282" spans="1:13">
      <c r="C282" s="991"/>
    </row>
    <row r="283" spans="1:13">
      <c r="C283" s="991"/>
    </row>
    <row r="284" spans="1:13">
      <c r="C284" s="991"/>
    </row>
  </sheetData>
  <mergeCells count="8">
    <mergeCell ref="J2:K2"/>
    <mergeCell ref="B4:I4"/>
    <mergeCell ref="B109:I109"/>
    <mergeCell ref="B110:I110"/>
    <mergeCell ref="B1:I1"/>
    <mergeCell ref="C2:F2"/>
    <mergeCell ref="G2:G3"/>
    <mergeCell ref="H2:I2"/>
  </mergeCells>
  <printOptions horizontalCentered="1" verticalCentered="1"/>
  <pageMargins left="0.19685039370078741" right="0.19685039370078741" top="0.39370078740157483" bottom="0.39370078740157483" header="0" footer="0"/>
  <pageSetup paperSize="9" scale="8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3:E172"/>
  <sheetViews>
    <sheetView zoomScale="10" zoomScaleNormal="10" workbookViewId="0">
      <selection activeCell="D57" sqref="D57"/>
    </sheetView>
  </sheetViews>
  <sheetFormatPr baseColWidth="10" defaultColWidth="11.5703125" defaultRowHeight="12.75"/>
  <cols>
    <col min="2" max="2" width="48.28515625" style="284" customWidth="1"/>
    <col min="3" max="3" width="18.42578125" style="284" customWidth="1"/>
    <col min="4" max="4" width="16.42578125" style="284" customWidth="1"/>
    <col min="5" max="5" width="11.85546875" customWidth="1"/>
    <col min="6" max="6" width="12.85546875" customWidth="1"/>
    <col min="7" max="7" width="11.140625" customWidth="1"/>
  </cols>
  <sheetData>
    <row r="3" spans="2:4" ht="26.25" customHeight="1">
      <c r="B3" s="281" t="s">
        <v>336</v>
      </c>
      <c r="C3" s="281"/>
      <c r="D3" s="281"/>
    </row>
    <row r="4" spans="2:4" ht="32.25" customHeight="1">
      <c r="B4" s="799" t="s">
        <v>224</v>
      </c>
      <c r="C4" s="801" t="s">
        <v>225</v>
      </c>
      <c r="D4" s="282" t="s">
        <v>226</v>
      </c>
    </row>
    <row r="5" spans="2:4" s="97" customFormat="1" ht="18.95" customHeight="1">
      <c r="B5" s="996" t="s">
        <v>344</v>
      </c>
      <c r="C5" s="805">
        <v>86973</v>
      </c>
      <c r="D5" s="806">
        <v>0</v>
      </c>
    </row>
    <row r="6" spans="2:4" s="97" customFormat="1" ht="18.95" customHeight="1">
      <c r="B6" s="997" t="s">
        <v>345</v>
      </c>
      <c r="C6" s="807">
        <v>10129</v>
      </c>
      <c r="D6" s="808">
        <v>0</v>
      </c>
    </row>
    <row r="7" spans="2:4" s="97" customFormat="1" ht="18.95" customHeight="1">
      <c r="B7" s="997" t="s">
        <v>346</v>
      </c>
      <c r="C7" s="807">
        <v>6070</v>
      </c>
      <c r="D7" s="808">
        <v>0</v>
      </c>
    </row>
    <row r="8" spans="2:4" s="97" customFormat="1" ht="18.95" customHeight="1">
      <c r="B8" s="997" t="s">
        <v>347</v>
      </c>
      <c r="C8" s="807">
        <v>383</v>
      </c>
      <c r="D8" s="808">
        <v>0</v>
      </c>
    </row>
    <row r="9" spans="2:4" s="97" customFormat="1" ht="18.95" customHeight="1">
      <c r="B9" s="997" t="s">
        <v>348</v>
      </c>
      <c r="C9" s="807">
        <v>2092</v>
      </c>
      <c r="D9" s="808">
        <v>0</v>
      </c>
    </row>
    <row r="10" spans="2:4" s="97" customFormat="1" ht="18.95" customHeight="1">
      <c r="B10" s="997" t="s">
        <v>349</v>
      </c>
      <c r="C10" s="807">
        <v>768</v>
      </c>
      <c r="D10" s="808">
        <v>0</v>
      </c>
    </row>
    <row r="11" spans="2:4" s="97" customFormat="1" ht="18.95" customHeight="1">
      <c r="B11" s="997" t="s">
        <v>350</v>
      </c>
      <c r="C11" s="807">
        <v>161</v>
      </c>
      <c r="D11" s="808">
        <v>0</v>
      </c>
    </row>
    <row r="12" spans="2:4" s="97" customFormat="1" ht="18.95" customHeight="1">
      <c r="B12" s="997" t="s">
        <v>351</v>
      </c>
      <c r="C12" s="807">
        <v>0</v>
      </c>
      <c r="D12" s="808">
        <v>0</v>
      </c>
    </row>
    <row r="13" spans="2:4" s="97" customFormat="1" ht="18.95" customHeight="1">
      <c r="B13" s="997" t="s">
        <v>352</v>
      </c>
      <c r="C13" s="807">
        <v>0</v>
      </c>
      <c r="D13" s="808">
        <v>0</v>
      </c>
    </row>
    <row r="14" spans="2:4" s="97" customFormat="1" ht="18.95" customHeight="1">
      <c r="B14" s="997" t="s">
        <v>353</v>
      </c>
      <c r="C14" s="807">
        <v>0</v>
      </c>
      <c r="D14" s="808">
        <v>545</v>
      </c>
    </row>
    <row r="15" spans="2:4" s="97" customFormat="1" ht="18.95" customHeight="1">
      <c r="B15" s="997" t="s">
        <v>354</v>
      </c>
      <c r="C15" s="807">
        <v>0</v>
      </c>
      <c r="D15" s="808">
        <v>7380</v>
      </c>
    </row>
    <row r="16" spans="2:4" s="97" customFormat="1" ht="18.95" customHeight="1">
      <c r="B16" s="997" t="s">
        <v>355</v>
      </c>
      <c r="C16" s="807">
        <v>7</v>
      </c>
      <c r="D16" s="808">
        <v>0</v>
      </c>
    </row>
    <row r="17" spans="2:4" s="97" customFormat="1" ht="18.95" customHeight="1">
      <c r="B17" s="997" t="s">
        <v>356</v>
      </c>
      <c r="C17" s="807">
        <v>253</v>
      </c>
      <c r="D17" s="808">
        <v>0</v>
      </c>
    </row>
    <row r="18" spans="2:4" s="97" customFormat="1" ht="18.95" customHeight="1">
      <c r="B18" s="997" t="s">
        <v>357</v>
      </c>
      <c r="C18" s="807">
        <v>2</v>
      </c>
      <c r="D18" s="808">
        <v>0</v>
      </c>
    </row>
    <row r="19" spans="2:4" s="97" customFormat="1" ht="18.95" customHeight="1">
      <c r="B19" s="997" t="s">
        <v>358</v>
      </c>
      <c r="C19" s="807">
        <v>2</v>
      </c>
      <c r="D19" s="808">
        <v>0</v>
      </c>
    </row>
    <row r="20" spans="2:4" s="97" customFormat="1" ht="18.95" customHeight="1">
      <c r="B20" s="997" t="s">
        <v>359</v>
      </c>
      <c r="C20" s="807">
        <v>0</v>
      </c>
      <c r="D20" s="808">
        <v>0</v>
      </c>
    </row>
    <row r="21" spans="2:4" s="97" customFormat="1" ht="18.95" customHeight="1">
      <c r="B21" s="997" t="s">
        <v>360</v>
      </c>
      <c r="C21" s="807">
        <v>11</v>
      </c>
      <c r="D21" s="808">
        <v>0</v>
      </c>
    </row>
    <row r="22" spans="2:4" s="97" customFormat="1" ht="18.95" customHeight="1">
      <c r="B22" s="997" t="s">
        <v>361</v>
      </c>
      <c r="C22" s="807">
        <v>437</v>
      </c>
      <c r="D22" s="808">
        <v>0</v>
      </c>
    </row>
    <row r="23" spans="2:4" s="97" customFormat="1" ht="18.95" customHeight="1">
      <c r="B23" s="997" t="s">
        <v>362</v>
      </c>
      <c r="C23" s="807">
        <v>38</v>
      </c>
      <c r="D23" s="808">
        <v>0</v>
      </c>
    </row>
    <row r="24" spans="2:4" s="97" customFormat="1" ht="18.95" customHeight="1">
      <c r="B24" s="997" t="s">
        <v>363</v>
      </c>
      <c r="C24" s="807">
        <v>0</v>
      </c>
      <c r="D24" s="808">
        <v>4</v>
      </c>
    </row>
    <row r="25" spans="2:4" s="97" customFormat="1" ht="18.95" customHeight="1">
      <c r="B25" s="997" t="s">
        <v>364</v>
      </c>
      <c r="C25" s="807">
        <v>0</v>
      </c>
      <c r="D25" s="808">
        <v>58</v>
      </c>
    </row>
    <row r="26" spans="2:4" s="97" customFormat="1" ht="18.95" customHeight="1">
      <c r="B26" s="997" t="s">
        <v>365</v>
      </c>
      <c r="C26" s="807">
        <v>5559</v>
      </c>
      <c r="D26" s="808">
        <v>0</v>
      </c>
    </row>
    <row r="27" spans="2:4" s="97" customFormat="1" ht="18.95" customHeight="1">
      <c r="B27" s="997" t="s">
        <v>366</v>
      </c>
      <c r="C27" s="807">
        <v>1999</v>
      </c>
      <c r="D27" s="808">
        <v>0</v>
      </c>
    </row>
    <row r="28" spans="2:4" s="97" customFormat="1" ht="18.95" customHeight="1">
      <c r="B28" s="997" t="s">
        <v>367</v>
      </c>
      <c r="C28" s="807">
        <v>1094</v>
      </c>
      <c r="D28" s="808">
        <v>0</v>
      </c>
    </row>
    <row r="29" spans="2:4" s="97" customFormat="1" ht="18.95" customHeight="1">
      <c r="B29" s="997" t="s">
        <v>368</v>
      </c>
      <c r="C29" s="807">
        <v>370</v>
      </c>
      <c r="D29" s="808">
        <v>0</v>
      </c>
    </row>
    <row r="30" spans="2:4" s="97" customFormat="1" ht="18.95" customHeight="1">
      <c r="B30" s="997" t="s">
        <v>369</v>
      </c>
      <c r="C30" s="807">
        <v>7</v>
      </c>
      <c r="D30" s="808">
        <v>0</v>
      </c>
    </row>
    <row r="31" spans="2:4" s="97" customFormat="1" ht="18.95" customHeight="1">
      <c r="B31" s="997" t="s">
        <v>370</v>
      </c>
      <c r="C31" s="807">
        <v>664</v>
      </c>
      <c r="D31" s="808">
        <v>0</v>
      </c>
    </row>
    <row r="32" spans="2:4" s="97" customFormat="1" ht="18.95" customHeight="1">
      <c r="B32" s="997" t="s">
        <v>371</v>
      </c>
      <c r="C32" s="807">
        <v>1743</v>
      </c>
      <c r="D32" s="808">
        <v>0</v>
      </c>
    </row>
    <row r="33" spans="1:4" s="97" customFormat="1" ht="18.95" customHeight="1">
      <c r="B33" s="997" t="s">
        <v>372</v>
      </c>
      <c r="C33" s="807">
        <v>57536.36</v>
      </c>
      <c r="D33" s="808">
        <v>0</v>
      </c>
    </row>
    <row r="34" spans="1:4" s="97" customFormat="1" ht="18.95" customHeight="1">
      <c r="B34" s="997" t="s">
        <v>373</v>
      </c>
      <c r="C34" s="807">
        <v>1560.49</v>
      </c>
      <c r="D34" s="808">
        <v>0</v>
      </c>
    </row>
    <row r="35" spans="1:4" s="97" customFormat="1" ht="18.95" customHeight="1">
      <c r="B35" s="997" t="s">
        <v>374</v>
      </c>
      <c r="C35" s="807">
        <v>310</v>
      </c>
      <c r="D35" s="808">
        <v>0</v>
      </c>
    </row>
    <row r="36" spans="1:4" s="97" customFormat="1" ht="18.95" customHeight="1">
      <c r="A36" s="912"/>
      <c r="B36" s="997" t="s">
        <v>375</v>
      </c>
      <c r="C36" s="807">
        <v>41</v>
      </c>
      <c r="D36" s="808">
        <v>0</v>
      </c>
    </row>
    <row r="37" spans="1:4" s="97" customFormat="1" ht="18.95" customHeight="1">
      <c r="B37" s="997" t="s">
        <v>376</v>
      </c>
      <c r="C37" s="807">
        <v>280</v>
      </c>
      <c r="D37" s="808">
        <v>0</v>
      </c>
    </row>
    <row r="38" spans="1:4" s="97" customFormat="1" ht="18.95" customHeight="1">
      <c r="B38" s="997" t="s">
        <v>377</v>
      </c>
      <c r="C38" s="807">
        <v>92</v>
      </c>
      <c r="D38" s="808">
        <v>0</v>
      </c>
    </row>
    <row r="39" spans="1:4" s="97" customFormat="1" ht="20.100000000000001" customHeight="1">
      <c r="B39" s="997" t="s">
        <v>378</v>
      </c>
      <c r="C39" s="807">
        <v>732</v>
      </c>
      <c r="D39" s="808">
        <v>0</v>
      </c>
    </row>
    <row r="40" spans="1:4" ht="16.5" customHeight="1">
      <c r="B40" s="997" t="s">
        <v>379</v>
      </c>
      <c r="C40" s="807">
        <v>132</v>
      </c>
      <c r="D40" s="808">
        <v>0</v>
      </c>
    </row>
    <row r="41" spans="1:4" ht="24.75" customHeight="1">
      <c r="B41" s="809" t="s">
        <v>82</v>
      </c>
      <c r="C41" s="810">
        <v>179445.86</v>
      </c>
      <c r="D41" s="811">
        <v>7987</v>
      </c>
    </row>
    <row r="167" spans="3:5">
      <c r="E167">
        <f>G150</f>
        <v>0</v>
      </c>
    </row>
    <row r="168" spans="3:5">
      <c r="E168">
        <f>extranjeros!I169</f>
        <v>2086399.8</v>
      </c>
    </row>
    <row r="171" spans="3:5">
      <c r="C171" s="284">
        <f>D150</f>
        <v>0</v>
      </c>
    </row>
    <row r="172" spans="3:5">
      <c r="C172" s="284">
        <f>F150</f>
        <v>0</v>
      </c>
    </row>
  </sheetData>
  <phoneticPr fontId="16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A1:J264"/>
  <sheetViews>
    <sheetView zoomScale="40" zoomScaleNormal="40" workbookViewId="0">
      <selection activeCell="L99" sqref="L99"/>
    </sheetView>
  </sheetViews>
  <sheetFormatPr baseColWidth="10" defaultColWidth="11.5703125" defaultRowHeight="15"/>
  <cols>
    <col min="1" max="1" width="16.42578125" style="332" customWidth="1"/>
    <col min="2" max="2" width="16.28515625" style="311" customWidth="1"/>
    <col min="3" max="3" width="13" style="305" customWidth="1"/>
    <col min="4" max="8" width="11.85546875" style="305" customWidth="1"/>
    <col min="9" max="9" width="11.85546875" style="312" customWidth="1"/>
    <col min="10" max="16384" width="11.5703125" style="171"/>
  </cols>
  <sheetData>
    <row r="1" spans="1:9" s="170" customFormat="1" ht="22.5" customHeight="1">
      <c r="A1" s="914"/>
      <c r="B1" s="285" t="s">
        <v>217</v>
      </c>
      <c r="C1" s="286"/>
      <c r="D1" s="286"/>
      <c r="E1" s="286"/>
      <c r="F1" s="286"/>
      <c r="G1" s="286"/>
      <c r="H1" s="286"/>
      <c r="I1" s="286"/>
    </row>
    <row r="2" spans="1:9" s="170" customFormat="1" ht="14.1" customHeight="1">
      <c r="A2" s="914"/>
      <c r="B2" s="287" t="s">
        <v>167</v>
      </c>
      <c r="C2" s="288"/>
      <c r="D2" s="288"/>
      <c r="E2" s="288"/>
      <c r="F2" s="288"/>
      <c r="G2" s="288"/>
      <c r="H2" s="288"/>
      <c r="I2" s="288"/>
    </row>
    <row r="3" spans="1:9" s="170" customFormat="1" ht="2.1" customHeight="1">
      <c r="A3" s="917"/>
      <c r="B3" s="287"/>
      <c r="C3" s="288"/>
      <c r="D3" s="288"/>
      <c r="E3" s="288"/>
      <c r="F3" s="288"/>
      <c r="G3" s="288"/>
      <c r="H3" s="288"/>
      <c r="I3" s="288"/>
    </row>
    <row r="4" spans="1:9" ht="38.1" customHeight="1">
      <c r="A4" s="289"/>
      <c r="B4" s="289"/>
      <c r="C4" s="290" t="s">
        <v>161</v>
      </c>
      <c r="D4" s="290" t="s">
        <v>162</v>
      </c>
      <c r="E4" s="290" t="s">
        <v>163</v>
      </c>
      <c r="F4" s="290" t="s">
        <v>164</v>
      </c>
      <c r="G4" s="290" t="s">
        <v>165</v>
      </c>
      <c r="H4" s="290" t="s">
        <v>166</v>
      </c>
      <c r="I4" s="290" t="s">
        <v>12</v>
      </c>
    </row>
    <row r="5" spans="1:9" ht="40.700000000000003" customHeight="1">
      <c r="A5" s="346"/>
      <c r="B5" s="815" t="s">
        <v>337</v>
      </c>
      <c r="C5" s="291"/>
      <c r="D5" s="291"/>
      <c r="E5" s="291"/>
      <c r="F5" s="291"/>
      <c r="G5" s="291"/>
      <c r="H5" s="291"/>
      <c r="I5" s="291"/>
    </row>
    <row r="6" spans="1:9" s="172" customFormat="1" ht="14.25" hidden="1" customHeight="1">
      <c r="A6" s="347">
        <v>2009</v>
      </c>
      <c r="B6" s="292"/>
      <c r="C6" s="293"/>
      <c r="D6" s="293"/>
      <c r="E6" s="293"/>
      <c r="F6" s="293"/>
      <c r="G6" s="293"/>
      <c r="H6" s="293"/>
      <c r="I6" s="294"/>
    </row>
    <row r="7" spans="1:9" ht="16.5" hidden="1" customHeight="1">
      <c r="A7" s="348">
        <v>39814</v>
      </c>
      <c r="B7" s="203">
        <v>2009</v>
      </c>
      <c r="C7" s="295">
        <v>586133</v>
      </c>
      <c r="D7" s="295">
        <v>580619</v>
      </c>
      <c r="E7" s="295">
        <v>325444</v>
      </c>
      <c r="F7" s="295">
        <v>19508</v>
      </c>
      <c r="G7" s="295">
        <v>13785</v>
      </c>
      <c r="H7" s="295">
        <v>2050</v>
      </c>
      <c r="I7" s="296">
        <v>1527539</v>
      </c>
    </row>
    <row r="8" spans="1:9" ht="15" customHeight="1">
      <c r="A8" s="348">
        <v>39845</v>
      </c>
      <c r="B8" s="297">
        <v>2009</v>
      </c>
      <c r="C8" s="298">
        <v>583786</v>
      </c>
      <c r="D8" s="298">
        <v>579158</v>
      </c>
      <c r="E8" s="298">
        <v>323271</v>
      </c>
      <c r="F8" s="298">
        <v>19393</v>
      </c>
      <c r="G8" s="298">
        <v>13721</v>
      </c>
      <c r="H8" s="298">
        <v>2030</v>
      </c>
      <c r="I8" s="299">
        <v>1521359</v>
      </c>
    </row>
    <row r="9" spans="1:9" ht="17.45" hidden="1" customHeight="1">
      <c r="A9" s="348">
        <v>39873</v>
      </c>
      <c r="B9" s="297">
        <v>2009</v>
      </c>
      <c r="C9" s="298">
        <v>581180</v>
      </c>
      <c r="D9" s="298">
        <v>577453</v>
      </c>
      <c r="E9" s="298">
        <v>320737</v>
      </c>
      <c r="F9" s="298">
        <v>19154</v>
      </c>
      <c r="G9" s="298">
        <v>13605</v>
      </c>
      <c r="H9" s="298">
        <v>2022</v>
      </c>
      <c r="I9" s="299">
        <v>1514151</v>
      </c>
    </row>
    <row r="10" spans="1:9" ht="15" hidden="1" customHeight="1">
      <c r="A10" s="348">
        <v>39904</v>
      </c>
      <c r="B10" s="297">
        <v>2009</v>
      </c>
      <c r="C10" s="298">
        <v>580902</v>
      </c>
      <c r="D10" s="298">
        <v>579260</v>
      </c>
      <c r="E10" s="298">
        <v>319740</v>
      </c>
      <c r="F10" s="298">
        <v>19174</v>
      </c>
      <c r="G10" s="298">
        <v>13601</v>
      </c>
      <c r="H10" s="298">
        <v>2017</v>
      </c>
      <c r="I10" s="299">
        <v>1514694</v>
      </c>
    </row>
    <row r="11" spans="1:9" ht="15" hidden="1" customHeight="1">
      <c r="A11" s="348">
        <v>39934</v>
      </c>
      <c r="B11" s="297">
        <v>2009</v>
      </c>
      <c r="C11" s="298">
        <v>581800</v>
      </c>
      <c r="D11" s="298">
        <v>582362</v>
      </c>
      <c r="E11" s="298">
        <v>322561</v>
      </c>
      <c r="F11" s="298">
        <v>19496</v>
      </c>
      <c r="G11" s="298">
        <v>13743</v>
      </c>
      <c r="H11" s="298">
        <v>2040</v>
      </c>
      <c r="I11" s="299">
        <v>1522002</v>
      </c>
    </row>
    <row r="12" spans="1:9" ht="15" hidden="1" customHeight="1">
      <c r="A12" s="348">
        <v>39965</v>
      </c>
      <c r="B12" s="297">
        <v>2009</v>
      </c>
      <c r="C12" s="298">
        <v>578407</v>
      </c>
      <c r="D12" s="298">
        <v>580835</v>
      </c>
      <c r="E12" s="298">
        <v>320729</v>
      </c>
      <c r="F12" s="298">
        <v>19334</v>
      </c>
      <c r="G12" s="298">
        <v>13471</v>
      </c>
      <c r="H12" s="298">
        <v>2001</v>
      </c>
      <c r="I12" s="299">
        <v>1514777</v>
      </c>
    </row>
    <row r="13" spans="1:9" ht="15" hidden="1" customHeight="1">
      <c r="A13" s="348">
        <v>39995</v>
      </c>
      <c r="B13" s="297">
        <v>2009</v>
      </c>
      <c r="C13" s="298">
        <v>574472</v>
      </c>
      <c r="D13" s="298">
        <v>578820</v>
      </c>
      <c r="E13" s="298">
        <v>320298</v>
      </c>
      <c r="F13" s="298">
        <v>19388</v>
      </c>
      <c r="G13" s="298">
        <v>13576</v>
      </c>
      <c r="H13" s="298">
        <v>2023</v>
      </c>
      <c r="I13" s="299">
        <v>1508577</v>
      </c>
    </row>
    <row r="14" spans="1:9" ht="15" hidden="1" customHeight="1">
      <c r="A14" s="348">
        <v>40026</v>
      </c>
      <c r="B14" s="297">
        <v>2009</v>
      </c>
      <c r="C14" s="298">
        <v>570796</v>
      </c>
      <c r="D14" s="298">
        <v>573547</v>
      </c>
      <c r="E14" s="298">
        <v>315024</v>
      </c>
      <c r="F14" s="298">
        <v>19143</v>
      </c>
      <c r="G14" s="298">
        <v>13492</v>
      </c>
      <c r="H14" s="298">
        <v>2028</v>
      </c>
      <c r="I14" s="299">
        <v>1494030</v>
      </c>
    </row>
    <row r="15" spans="1:9" ht="15" hidden="1" customHeight="1">
      <c r="A15" s="348">
        <v>40057</v>
      </c>
      <c r="B15" s="203">
        <v>2009</v>
      </c>
      <c r="C15" s="298">
        <v>570295</v>
      </c>
      <c r="D15" s="298">
        <v>568937</v>
      </c>
      <c r="E15" s="298">
        <v>313109</v>
      </c>
      <c r="F15" s="298">
        <v>19096</v>
      </c>
      <c r="G15" s="298">
        <v>13603</v>
      </c>
      <c r="H15" s="298">
        <v>2015</v>
      </c>
      <c r="I15" s="299">
        <v>1487055</v>
      </c>
    </row>
    <row r="16" spans="1:9" ht="15" hidden="1" customHeight="1">
      <c r="A16" s="348">
        <v>40087</v>
      </c>
      <c r="B16" s="297">
        <v>2009</v>
      </c>
      <c r="C16" s="298">
        <v>570503</v>
      </c>
      <c r="D16" s="298">
        <v>570924</v>
      </c>
      <c r="E16" s="298">
        <v>313974</v>
      </c>
      <c r="F16" s="298">
        <v>19343</v>
      </c>
      <c r="G16" s="298">
        <v>13766</v>
      </c>
      <c r="H16" s="298">
        <v>2032</v>
      </c>
      <c r="I16" s="299">
        <v>1490542</v>
      </c>
    </row>
    <row r="17" spans="1:9" ht="15" hidden="1" customHeight="1">
      <c r="A17" s="348">
        <v>40118</v>
      </c>
      <c r="B17" s="297">
        <v>2009</v>
      </c>
      <c r="C17" s="298">
        <v>566905</v>
      </c>
      <c r="D17" s="298">
        <v>566184</v>
      </c>
      <c r="E17" s="298">
        <v>310574</v>
      </c>
      <c r="F17" s="298">
        <v>19038</v>
      </c>
      <c r="G17" s="298">
        <v>13726</v>
      </c>
      <c r="H17" s="298">
        <v>2029</v>
      </c>
      <c r="I17" s="299">
        <v>1478456</v>
      </c>
    </row>
    <row r="18" spans="1:9" ht="15" hidden="1" customHeight="1">
      <c r="A18" s="348">
        <v>40148</v>
      </c>
      <c r="B18" s="297">
        <v>2009</v>
      </c>
      <c r="C18" s="298">
        <v>566283</v>
      </c>
      <c r="D18" s="298">
        <v>560503</v>
      </c>
      <c r="E18" s="298">
        <v>303964</v>
      </c>
      <c r="F18" s="298">
        <v>18689</v>
      </c>
      <c r="G18" s="298">
        <v>13569</v>
      </c>
      <c r="H18" s="298">
        <v>2026</v>
      </c>
      <c r="I18" s="299">
        <v>1465034</v>
      </c>
    </row>
    <row r="19" spans="1:9" s="172" customFormat="1" ht="15" hidden="1" customHeight="1">
      <c r="A19" s="347">
        <v>2010</v>
      </c>
      <c r="B19" s="297">
        <v>2010</v>
      </c>
      <c r="C19" s="300"/>
      <c r="D19" s="300"/>
      <c r="E19" s="300"/>
      <c r="F19" s="300"/>
      <c r="G19" s="300"/>
      <c r="H19" s="300"/>
      <c r="I19" s="301"/>
    </row>
    <row r="20" spans="1:9" ht="15" hidden="1" customHeight="1">
      <c r="A20" s="348">
        <v>40179</v>
      </c>
      <c r="B20" s="297">
        <v>2010</v>
      </c>
      <c r="C20" s="298">
        <v>560806</v>
      </c>
      <c r="D20" s="298">
        <v>556873</v>
      </c>
      <c r="E20" s="298">
        <v>303929</v>
      </c>
      <c r="F20" s="298">
        <v>18740</v>
      </c>
      <c r="G20" s="298">
        <v>13403</v>
      </c>
      <c r="H20" s="298">
        <v>2014</v>
      </c>
      <c r="I20" s="299">
        <v>1455765</v>
      </c>
    </row>
    <row r="21" spans="1:9" ht="15" customHeight="1">
      <c r="A21" s="348">
        <v>40210</v>
      </c>
      <c r="B21" s="297">
        <v>2010</v>
      </c>
      <c r="C21" s="298">
        <v>561018</v>
      </c>
      <c r="D21" s="298">
        <v>558065</v>
      </c>
      <c r="E21" s="298">
        <v>303690</v>
      </c>
      <c r="F21" s="298">
        <v>18820</v>
      </c>
      <c r="G21" s="298">
        <v>13386</v>
      </c>
      <c r="H21" s="298">
        <v>2025</v>
      </c>
      <c r="I21" s="299">
        <v>1457004</v>
      </c>
    </row>
    <row r="22" spans="1:9" ht="15" hidden="1" customHeight="1">
      <c r="A22" s="348">
        <v>40238</v>
      </c>
      <c r="B22" s="297">
        <v>2010</v>
      </c>
      <c r="C22" s="298">
        <v>560873</v>
      </c>
      <c r="D22" s="298">
        <v>559117</v>
      </c>
      <c r="E22" s="298">
        <v>302993</v>
      </c>
      <c r="F22" s="298">
        <v>18679</v>
      </c>
      <c r="G22" s="298">
        <v>13286</v>
      </c>
      <c r="H22" s="298">
        <v>2006</v>
      </c>
      <c r="I22" s="299">
        <v>1456954</v>
      </c>
    </row>
    <row r="23" spans="1:9" ht="15" hidden="1" customHeight="1">
      <c r="A23" s="348">
        <v>40269</v>
      </c>
      <c r="B23" s="297">
        <v>2010</v>
      </c>
      <c r="C23" s="298">
        <v>562632</v>
      </c>
      <c r="D23" s="298">
        <v>565168</v>
      </c>
      <c r="E23" s="298">
        <v>306933</v>
      </c>
      <c r="F23" s="298">
        <v>18879</v>
      </c>
      <c r="G23" s="298">
        <v>13410</v>
      </c>
      <c r="H23" s="298">
        <v>2014</v>
      </c>
      <c r="I23" s="299">
        <v>1469036</v>
      </c>
    </row>
    <row r="24" spans="1:9" ht="15" hidden="1" customHeight="1">
      <c r="A24" s="348">
        <v>40299</v>
      </c>
      <c r="B24" s="297">
        <v>2010</v>
      </c>
      <c r="C24" s="298">
        <v>564184</v>
      </c>
      <c r="D24" s="298">
        <v>569177</v>
      </c>
      <c r="E24" s="298">
        <v>309738</v>
      </c>
      <c r="F24" s="298">
        <v>19085</v>
      </c>
      <c r="G24" s="298">
        <v>13470</v>
      </c>
      <c r="H24" s="298">
        <v>2018</v>
      </c>
      <c r="I24" s="299">
        <v>1477672</v>
      </c>
    </row>
    <row r="25" spans="1:9" ht="15" hidden="1" customHeight="1">
      <c r="A25" s="348">
        <v>40330</v>
      </c>
      <c r="B25" s="297">
        <v>2010</v>
      </c>
      <c r="C25" s="298">
        <v>564176</v>
      </c>
      <c r="D25" s="298">
        <v>571127</v>
      </c>
      <c r="E25" s="298">
        <v>309738</v>
      </c>
      <c r="F25" s="298">
        <v>18928</v>
      </c>
      <c r="G25" s="298">
        <v>13231</v>
      </c>
      <c r="H25" s="298">
        <v>1989</v>
      </c>
      <c r="I25" s="299">
        <v>1479189</v>
      </c>
    </row>
    <row r="26" spans="1:9" ht="15" hidden="1" customHeight="1">
      <c r="A26" s="348">
        <v>40360</v>
      </c>
      <c r="B26" s="297">
        <v>2010</v>
      </c>
      <c r="C26" s="298">
        <v>562537</v>
      </c>
      <c r="D26" s="298">
        <v>573989</v>
      </c>
      <c r="E26" s="298">
        <v>312608</v>
      </c>
      <c r="F26" s="298">
        <v>19005</v>
      </c>
      <c r="G26" s="298">
        <v>13537</v>
      </c>
      <c r="H26" s="298">
        <v>2089</v>
      </c>
      <c r="I26" s="299">
        <v>1483765</v>
      </c>
    </row>
    <row r="27" spans="1:9" ht="15" hidden="1" customHeight="1">
      <c r="A27" s="348">
        <v>40391</v>
      </c>
      <c r="B27" s="297">
        <v>2010</v>
      </c>
      <c r="C27" s="298">
        <v>559388</v>
      </c>
      <c r="D27" s="298">
        <v>564425</v>
      </c>
      <c r="E27" s="298">
        <v>304896</v>
      </c>
      <c r="F27" s="298">
        <v>18684</v>
      </c>
      <c r="G27" s="298">
        <v>13298</v>
      </c>
      <c r="H27" s="298">
        <v>2040</v>
      </c>
      <c r="I27" s="299">
        <v>1462731</v>
      </c>
    </row>
    <row r="28" spans="1:9" ht="15" hidden="1" customHeight="1">
      <c r="A28" s="348">
        <v>40422</v>
      </c>
      <c r="B28" s="297">
        <v>2010</v>
      </c>
      <c r="C28" s="298">
        <v>559390</v>
      </c>
      <c r="D28" s="298">
        <v>561869</v>
      </c>
      <c r="E28" s="298">
        <v>303034</v>
      </c>
      <c r="F28" s="298">
        <v>18850</v>
      </c>
      <c r="G28" s="298">
        <v>13409</v>
      </c>
      <c r="H28" s="298">
        <v>2030</v>
      </c>
      <c r="I28" s="299">
        <v>1458582</v>
      </c>
    </row>
    <row r="29" spans="1:9" ht="15" hidden="1" customHeight="1">
      <c r="A29" s="348">
        <v>40452</v>
      </c>
      <c r="B29" s="297">
        <v>2010</v>
      </c>
      <c r="C29" s="298">
        <v>560259</v>
      </c>
      <c r="D29" s="298">
        <v>563413</v>
      </c>
      <c r="E29" s="298">
        <v>304369</v>
      </c>
      <c r="F29" s="298">
        <v>19072</v>
      </c>
      <c r="G29" s="298">
        <v>13580</v>
      </c>
      <c r="H29" s="298">
        <v>2060</v>
      </c>
      <c r="I29" s="299">
        <v>1462753</v>
      </c>
    </row>
    <row r="30" spans="1:9" ht="15" hidden="1" customHeight="1">
      <c r="A30" s="348">
        <v>40483</v>
      </c>
      <c r="B30" s="297">
        <v>2010</v>
      </c>
      <c r="C30" s="298">
        <v>557445</v>
      </c>
      <c r="D30" s="298">
        <v>557171</v>
      </c>
      <c r="E30" s="298">
        <v>300901</v>
      </c>
      <c r="F30" s="298">
        <v>18778</v>
      </c>
      <c r="G30" s="298">
        <v>13526</v>
      </c>
      <c r="H30" s="298">
        <v>2060</v>
      </c>
      <c r="I30" s="299">
        <v>1449881</v>
      </c>
    </row>
    <row r="31" spans="1:9" ht="15" hidden="1" customHeight="1">
      <c r="A31" s="348">
        <v>40513</v>
      </c>
      <c r="B31" s="297">
        <v>2010</v>
      </c>
      <c r="C31" s="298">
        <v>556807</v>
      </c>
      <c r="D31" s="298">
        <v>552732</v>
      </c>
      <c r="E31" s="298">
        <v>296287</v>
      </c>
      <c r="F31" s="298">
        <v>18538</v>
      </c>
      <c r="G31" s="298">
        <v>13428</v>
      </c>
      <c r="H31" s="298">
        <v>2058</v>
      </c>
      <c r="I31" s="299">
        <v>1439850</v>
      </c>
    </row>
    <row r="32" spans="1:9" s="172" customFormat="1" ht="15" hidden="1" customHeight="1">
      <c r="A32" s="347">
        <v>2011</v>
      </c>
      <c r="B32" s="297">
        <v>2011</v>
      </c>
      <c r="C32" s="300"/>
      <c r="D32" s="300"/>
      <c r="E32" s="300"/>
      <c r="F32" s="300"/>
      <c r="G32" s="300"/>
      <c r="H32" s="300"/>
      <c r="I32" s="301"/>
    </row>
    <row r="33" spans="1:9" ht="15" hidden="1" customHeight="1">
      <c r="A33" s="348">
        <v>40544</v>
      </c>
      <c r="B33" s="297">
        <v>2011</v>
      </c>
      <c r="C33" s="298">
        <v>551210</v>
      </c>
      <c r="D33" s="298">
        <v>546530</v>
      </c>
      <c r="E33" s="298">
        <v>293790</v>
      </c>
      <c r="F33" s="298">
        <v>18359</v>
      </c>
      <c r="G33" s="298">
        <v>13197</v>
      </c>
      <c r="H33" s="298">
        <v>2017</v>
      </c>
      <c r="I33" s="299">
        <v>1425103</v>
      </c>
    </row>
    <row r="34" spans="1:9" ht="15" customHeight="1">
      <c r="A34" s="348">
        <v>40575</v>
      </c>
      <c r="B34" s="297">
        <v>2011</v>
      </c>
      <c r="C34" s="298">
        <v>551639</v>
      </c>
      <c r="D34" s="298">
        <v>547874</v>
      </c>
      <c r="E34" s="298">
        <v>294914</v>
      </c>
      <c r="F34" s="298">
        <v>18449</v>
      </c>
      <c r="G34" s="298">
        <v>13236</v>
      </c>
      <c r="H34" s="298">
        <v>2020</v>
      </c>
      <c r="I34" s="299">
        <v>1428132</v>
      </c>
    </row>
    <row r="35" spans="1:9" ht="15" hidden="1" customHeight="1">
      <c r="A35" s="348">
        <v>40603</v>
      </c>
      <c r="B35" s="297">
        <v>2011</v>
      </c>
      <c r="C35" s="298">
        <v>553404</v>
      </c>
      <c r="D35" s="298">
        <v>551458</v>
      </c>
      <c r="E35" s="298">
        <v>295999</v>
      </c>
      <c r="F35" s="298">
        <v>18462</v>
      </c>
      <c r="G35" s="298">
        <v>13241</v>
      </c>
      <c r="H35" s="298">
        <v>2016</v>
      </c>
      <c r="I35" s="299">
        <v>1434580</v>
      </c>
    </row>
    <row r="36" spans="1:9" ht="15" hidden="1" customHeight="1">
      <c r="A36" s="348">
        <v>40634</v>
      </c>
      <c r="B36" s="297">
        <v>2011</v>
      </c>
      <c r="C36" s="298">
        <v>557472</v>
      </c>
      <c r="D36" s="298">
        <v>558146</v>
      </c>
      <c r="E36" s="298">
        <v>299149</v>
      </c>
      <c r="F36" s="298">
        <v>18703</v>
      </c>
      <c r="G36" s="298">
        <v>13386</v>
      </c>
      <c r="H36" s="298">
        <v>2041</v>
      </c>
      <c r="I36" s="299">
        <v>1448897</v>
      </c>
    </row>
    <row r="37" spans="1:9" ht="15" hidden="1" customHeight="1">
      <c r="A37" s="348">
        <v>40664</v>
      </c>
      <c r="B37" s="297">
        <v>2011</v>
      </c>
      <c r="C37" s="298">
        <v>558170</v>
      </c>
      <c r="D37" s="298">
        <v>560036</v>
      </c>
      <c r="E37" s="298">
        <v>300201</v>
      </c>
      <c r="F37" s="298">
        <v>18811</v>
      </c>
      <c r="G37" s="298">
        <v>13277</v>
      </c>
      <c r="H37" s="298">
        <v>2012</v>
      </c>
      <c r="I37" s="299">
        <v>1452507</v>
      </c>
    </row>
    <row r="38" spans="1:9" ht="15" hidden="1" customHeight="1">
      <c r="A38" s="348">
        <v>40695</v>
      </c>
      <c r="B38" s="297">
        <v>2011</v>
      </c>
      <c r="C38" s="298">
        <v>557646</v>
      </c>
      <c r="D38" s="298">
        <v>561509</v>
      </c>
      <c r="E38" s="298">
        <v>300379</v>
      </c>
      <c r="F38" s="298">
        <v>18590</v>
      </c>
      <c r="G38" s="298">
        <v>13043</v>
      </c>
      <c r="H38" s="298">
        <v>1991</v>
      </c>
      <c r="I38" s="299">
        <v>1453158</v>
      </c>
    </row>
    <row r="39" spans="1:9" ht="15" hidden="1" customHeight="1">
      <c r="A39" s="348">
        <v>40725</v>
      </c>
      <c r="B39" s="297">
        <v>2011</v>
      </c>
      <c r="C39" s="298">
        <v>556325</v>
      </c>
      <c r="D39" s="298">
        <v>565238</v>
      </c>
      <c r="E39" s="298">
        <v>303946</v>
      </c>
      <c r="F39" s="298">
        <v>18708</v>
      </c>
      <c r="G39" s="298">
        <v>13347</v>
      </c>
      <c r="H39" s="298">
        <v>2068</v>
      </c>
      <c r="I39" s="299">
        <v>1459632</v>
      </c>
    </row>
    <row r="40" spans="1:9" ht="15" hidden="1" customHeight="1">
      <c r="A40" s="348">
        <v>40756</v>
      </c>
      <c r="B40" s="297">
        <v>2011</v>
      </c>
      <c r="C40" s="298">
        <v>553247</v>
      </c>
      <c r="D40" s="298">
        <v>554994</v>
      </c>
      <c r="E40" s="298">
        <v>296363</v>
      </c>
      <c r="F40" s="298">
        <v>18331</v>
      </c>
      <c r="G40" s="298">
        <v>13080</v>
      </c>
      <c r="H40" s="298">
        <v>2010</v>
      </c>
      <c r="I40" s="299">
        <v>1438025</v>
      </c>
    </row>
    <row r="41" spans="1:9" ht="15" hidden="1" customHeight="1">
      <c r="A41" s="348">
        <v>40787</v>
      </c>
      <c r="B41" s="297">
        <v>2011</v>
      </c>
      <c r="C41" s="298">
        <v>554934</v>
      </c>
      <c r="D41" s="298">
        <v>551462</v>
      </c>
      <c r="E41" s="298">
        <v>293042</v>
      </c>
      <c r="F41" s="298">
        <v>18408</v>
      </c>
      <c r="G41" s="298">
        <v>13099</v>
      </c>
      <c r="H41" s="298">
        <v>1992</v>
      </c>
      <c r="I41" s="299">
        <v>1432937</v>
      </c>
    </row>
    <row r="42" spans="1:9" ht="15" hidden="1" customHeight="1">
      <c r="A42" s="348">
        <v>40817</v>
      </c>
      <c r="B42" s="297">
        <v>2011</v>
      </c>
      <c r="C42" s="298">
        <v>555122</v>
      </c>
      <c r="D42" s="298">
        <v>548916</v>
      </c>
      <c r="E42" s="298">
        <v>291136</v>
      </c>
      <c r="F42" s="298">
        <v>18218</v>
      </c>
      <c r="G42" s="298">
        <v>13142</v>
      </c>
      <c r="H42" s="298">
        <v>1996</v>
      </c>
      <c r="I42" s="299">
        <v>1428530</v>
      </c>
    </row>
    <row r="43" spans="1:9" ht="15" hidden="1" customHeight="1">
      <c r="A43" s="348">
        <v>40848</v>
      </c>
      <c r="B43" s="297">
        <v>2011</v>
      </c>
      <c r="C43" s="298">
        <v>555372</v>
      </c>
      <c r="D43" s="298">
        <v>546948</v>
      </c>
      <c r="E43" s="298">
        <v>289109</v>
      </c>
      <c r="F43" s="298">
        <v>18091</v>
      </c>
      <c r="G43" s="298">
        <v>13129</v>
      </c>
      <c r="H43" s="298">
        <v>2020</v>
      </c>
      <c r="I43" s="299">
        <v>1424669</v>
      </c>
    </row>
    <row r="44" spans="1:9" ht="15" hidden="1" customHeight="1">
      <c r="A44" s="348">
        <v>40878</v>
      </c>
      <c r="B44" s="297">
        <v>2011</v>
      </c>
      <c r="C44" s="298">
        <v>554435</v>
      </c>
      <c r="D44" s="298">
        <v>541839</v>
      </c>
      <c r="E44" s="298">
        <v>284404</v>
      </c>
      <c r="F44" s="298">
        <v>17825</v>
      </c>
      <c r="G44" s="298">
        <v>13047</v>
      </c>
      <c r="H44" s="298">
        <v>2021</v>
      </c>
      <c r="I44" s="299">
        <v>1413571</v>
      </c>
    </row>
    <row r="45" spans="1:9" s="172" customFormat="1" ht="15" hidden="1" customHeight="1">
      <c r="A45" s="347">
        <v>2012</v>
      </c>
      <c r="B45" s="297">
        <v>2012</v>
      </c>
      <c r="C45" s="300"/>
      <c r="D45" s="300"/>
      <c r="E45" s="300"/>
      <c r="F45" s="300"/>
      <c r="G45" s="300"/>
      <c r="H45" s="300"/>
      <c r="I45" s="301"/>
    </row>
    <row r="46" spans="1:9" ht="15" hidden="1" customHeight="1">
      <c r="A46" s="348">
        <v>40909</v>
      </c>
      <c r="B46" s="297">
        <v>2012</v>
      </c>
      <c r="C46" s="298">
        <v>547607</v>
      </c>
      <c r="D46" s="298">
        <v>533784</v>
      </c>
      <c r="E46" s="298">
        <v>280292</v>
      </c>
      <c r="F46" s="298">
        <v>17616</v>
      </c>
      <c r="G46" s="298">
        <v>12828</v>
      </c>
      <c r="H46" s="298">
        <v>2025</v>
      </c>
      <c r="I46" s="299">
        <v>1394152</v>
      </c>
    </row>
    <row r="47" spans="1:9" ht="15" customHeight="1">
      <c r="A47" s="348">
        <v>40940</v>
      </c>
      <c r="B47" s="297">
        <v>2012</v>
      </c>
      <c r="C47" s="298">
        <v>547085</v>
      </c>
      <c r="D47" s="298">
        <v>532699</v>
      </c>
      <c r="E47" s="298">
        <v>279144</v>
      </c>
      <c r="F47" s="298">
        <v>17582</v>
      </c>
      <c r="G47" s="298">
        <v>12803</v>
      </c>
      <c r="H47" s="298">
        <v>1972</v>
      </c>
      <c r="I47" s="299">
        <v>1391285</v>
      </c>
    </row>
    <row r="48" spans="1:9" ht="15" hidden="1" customHeight="1">
      <c r="A48" s="348">
        <v>40969</v>
      </c>
      <c r="B48" s="297">
        <v>2012</v>
      </c>
      <c r="C48" s="298">
        <v>551828</v>
      </c>
      <c r="D48" s="298">
        <v>537340</v>
      </c>
      <c r="E48" s="298">
        <v>281144</v>
      </c>
      <c r="F48" s="298">
        <v>17605</v>
      </c>
      <c r="G48" s="298">
        <v>12822</v>
      </c>
      <c r="H48" s="298">
        <v>1978</v>
      </c>
      <c r="I48" s="299">
        <v>1402717</v>
      </c>
    </row>
    <row r="49" spans="1:9" ht="15" hidden="1" customHeight="1">
      <c r="A49" s="348">
        <v>41000</v>
      </c>
      <c r="B49" s="297">
        <v>2012</v>
      </c>
      <c r="C49" s="298">
        <v>554354</v>
      </c>
      <c r="D49" s="298">
        <v>538601</v>
      </c>
      <c r="E49" s="298">
        <v>281104</v>
      </c>
      <c r="F49" s="298">
        <v>17607</v>
      </c>
      <c r="G49" s="298">
        <v>12752</v>
      </c>
      <c r="H49" s="298">
        <v>1972</v>
      </c>
      <c r="I49" s="299">
        <v>1406390</v>
      </c>
    </row>
    <row r="50" spans="1:9" ht="15" hidden="1" customHeight="1">
      <c r="A50" s="348">
        <v>41030</v>
      </c>
      <c r="B50" s="297">
        <v>2012</v>
      </c>
      <c r="C50" s="298">
        <v>557371</v>
      </c>
      <c r="D50" s="298">
        <v>541379</v>
      </c>
      <c r="E50" s="298">
        <v>282344</v>
      </c>
      <c r="F50" s="298">
        <v>17566</v>
      </c>
      <c r="G50" s="298">
        <v>12724</v>
      </c>
      <c r="H50" s="298">
        <v>2004</v>
      </c>
      <c r="I50" s="299">
        <v>1413388</v>
      </c>
    </row>
    <row r="51" spans="1:9" ht="15" hidden="1" customHeight="1">
      <c r="A51" s="348">
        <v>41061</v>
      </c>
      <c r="B51" s="297">
        <v>2012</v>
      </c>
      <c r="C51" s="298">
        <v>560098</v>
      </c>
      <c r="D51" s="298">
        <v>546815</v>
      </c>
      <c r="E51" s="298">
        <v>285422</v>
      </c>
      <c r="F51" s="298">
        <v>17668</v>
      </c>
      <c r="G51" s="298">
        <v>12631</v>
      </c>
      <c r="H51" s="298">
        <v>1944</v>
      </c>
      <c r="I51" s="299">
        <v>1424578</v>
      </c>
    </row>
    <row r="52" spans="1:9" ht="15" hidden="1" customHeight="1">
      <c r="A52" s="348">
        <v>41091</v>
      </c>
      <c r="B52" s="297">
        <v>2012</v>
      </c>
      <c r="C52" s="298">
        <v>555616</v>
      </c>
      <c r="D52" s="298">
        <v>543447</v>
      </c>
      <c r="E52" s="298">
        <v>283813</v>
      </c>
      <c r="F52" s="298">
        <v>17512</v>
      </c>
      <c r="G52" s="298">
        <v>12494</v>
      </c>
      <c r="H52" s="298">
        <v>1955</v>
      </c>
      <c r="I52" s="299">
        <v>1414837</v>
      </c>
    </row>
    <row r="53" spans="1:9" ht="15" hidden="1" customHeight="1">
      <c r="A53" s="348">
        <v>41122</v>
      </c>
      <c r="B53" s="297">
        <v>2012</v>
      </c>
      <c r="C53" s="298">
        <v>552834</v>
      </c>
      <c r="D53" s="298">
        <v>537138</v>
      </c>
      <c r="E53" s="298">
        <v>278429</v>
      </c>
      <c r="F53" s="298">
        <v>17200</v>
      </c>
      <c r="G53" s="298">
        <v>12377</v>
      </c>
      <c r="H53" s="298">
        <v>1917</v>
      </c>
      <c r="I53" s="299">
        <v>1399895</v>
      </c>
    </row>
    <row r="54" spans="1:9" ht="15" hidden="1" customHeight="1">
      <c r="A54" s="348">
        <v>41153</v>
      </c>
      <c r="B54" s="297">
        <v>2012</v>
      </c>
      <c r="C54" s="298">
        <v>556417</v>
      </c>
      <c r="D54" s="298">
        <v>536314</v>
      </c>
      <c r="E54" s="298">
        <v>276719</v>
      </c>
      <c r="F54" s="298">
        <v>17377</v>
      </c>
      <c r="G54" s="298">
        <v>12663</v>
      </c>
      <c r="H54" s="298">
        <v>1954</v>
      </c>
      <c r="I54" s="299">
        <v>1401444</v>
      </c>
    </row>
    <row r="55" spans="1:9" ht="15" hidden="1" customHeight="1">
      <c r="A55" s="348">
        <v>41183</v>
      </c>
      <c r="B55" s="297">
        <v>2012</v>
      </c>
      <c r="C55" s="298">
        <v>553945</v>
      </c>
      <c r="D55" s="298">
        <v>528564</v>
      </c>
      <c r="E55" s="298">
        <v>271717</v>
      </c>
      <c r="F55" s="298">
        <v>16999</v>
      </c>
      <c r="G55" s="298">
        <v>12428</v>
      </c>
      <c r="H55" s="298">
        <v>1924</v>
      </c>
      <c r="I55" s="299">
        <v>1385577</v>
      </c>
    </row>
    <row r="56" spans="1:9" ht="15" hidden="1" customHeight="1">
      <c r="A56" s="348">
        <v>41214</v>
      </c>
      <c r="B56" s="297">
        <v>2012</v>
      </c>
      <c r="C56" s="298">
        <v>553599</v>
      </c>
      <c r="D56" s="298">
        <v>526130</v>
      </c>
      <c r="E56" s="298">
        <v>270009</v>
      </c>
      <c r="F56" s="298">
        <v>16850</v>
      </c>
      <c r="G56" s="298">
        <v>12439</v>
      </c>
      <c r="H56" s="298">
        <v>1929</v>
      </c>
      <c r="I56" s="299">
        <v>1380956</v>
      </c>
    </row>
    <row r="57" spans="1:9" s="172" customFormat="1" ht="15" hidden="1" customHeight="1">
      <c r="A57" s="348">
        <v>41244</v>
      </c>
      <c r="B57" s="297">
        <v>2012</v>
      </c>
      <c r="C57" s="298">
        <v>553522</v>
      </c>
      <c r="D57" s="298">
        <v>522930</v>
      </c>
      <c r="E57" s="298">
        <v>266775</v>
      </c>
      <c r="F57" s="298">
        <v>16703</v>
      </c>
      <c r="G57" s="298">
        <v>12347</v>
      </c>
      <c r="H57" s="298">
        <v>1942</v>
      </c>
      <c r="I57" s="299">
        <v>1374219</v>
      </c>
    </row>
    <row r="58" spans="1:9" s="172" customFormat="1" ht="15" hidden="1" customHeight="1">
      <c r="A58" s="916"/>
      <c r="B58" s="297">
        <v>2013</v>
      </c>
      <c r="C58" s="302"/>
      <c r="D58" s="303"/>
      <c r="E58" s="304"/>
      <c r="F58" s="303"/>
      <c r="G58" s="304"/>
      <c r="H58" s="300"/>
      <c r="I58" s="301"/>
    </row>
    <row r="59" spans="1:9" ht="15" hidden="1" customHeight="1">
      <c r="A59" s="348">
        <v>41279</v>
      </c>
      <c r="B59" s="297">
        <v>2013</v>
      </c>
      <c r="C59" s="298">
        <v>547143</v>
      </c>
      <c r="D59" s="298">
        <v>514941</v>
      </c>
      <c r="E59" s="298">
        <v>263378</v>
      </c>
      <c r="F59" s="298">
        <v>16539</v>
      </c>
      <c r="G59" s="298">
        <v>12126</v>
      </c>
      <c r="H59" s="298">
        <v>1902</v>
      </c>
      <c r="I59" s="299">
        <v>1356029</v>
      </c>
    </row>
    <row r="60" spans="1:9" ht="15" customHeight="1">
      <c r="A60" s="348">
        <v>41306</v>
      </c>
      <c r="B60" s="297">
        <v>2013</v>
      </c>
      <c r="C60" s="298">
        <v>548725</v>
      </c>
      <c r="D60" s="298">
        <v>515586</v>
      </c>
      <c r="E60" s="298">
        <v>263730</v>
      </c>
      <c r="F60" s="298">
        <v>16558</v>
      </c>
      <c r="G60" s="298">
        <v>12131</v>
      </c>
      <c r="H60" s="298">
        <v>1900</v>
      </c>
      <c r="I60" s="299">
        <v>1358630</v>
      </c>
    </row>
    <row r="61" spans="1:9" ht="15" hidden="1" customHeight="1">
      <c r="A61" s="348">
        <v>41334</v>
      </c>
      <c r="B61" s="297">
        <v>2013</v>
      </c>
      <c r="C61" s="298">
        <v>551961</v>
      </c>
      <c r="D61" s="298">
        <v>520077</v>
      </c>
      <c r="E61" s="298">
        <v>265462</v>
      </c>
      <c r="F61" s="298">
        <v>16621</v>
      </c>
      <c r="G61" s="298">
        <v>12193</v>
      </c>
      <c r="H61" s="298">
        <v>1909</v>
      </c>
      <c r="I61" s="299">
        <v>1368223</v>
      </c>
    </row>
    <row r="62" spans="1:9" ht="15" hidden="1" customHeight="1">
      <c r="A62" s="348">
        <v>41365</v>
      </c>
      <c r="B62" s="297">
        <v>2013</v>
      </c>
      <c r="C62" s="298">
        <v>553755</v>
      </c>
      <c r="D62" s="298">
        <v>522140</v>
      </c>
      <c r="E62" s="298">
        <v>266918</v>
      </c>
      <c r="F62" s="298">
        <v>16561</v>
      </c>
      <c r="G62" s="298">
        <v>12226</v>
      </c>
      <c r="H62" s="298">
        <v>1895</v>
      </c>
      <c r="I62" s="299">
        <v>1373495</v>
      </c>
    </row>
    <row r="63" spans="1:9" ht="15" hidden="1" customHeight="1">
      <c r="A63" s="348">
        <v>41395</v>
      </c>
      <c r="B63" s="297">
        <v>2013</v>
      </c>
      <c r="C63" s="298">
        <v>556821</v>
      </c>
      <c r="D63" s="298">
        <v>526485</v>
      </c>
      <c r="E63" s="298">
        <v>269829</v>
      </c>
      <c r="F63" s="298">
        <v>16776</v>
      </c>
      <c r="G63" s="298">
        <v>12269</v>
      </c>
      <c r="H63" s="298">
        <v>1894</v>
      </c>
      <c r="I63" s="299">
        <v>1384074</v>
      </c>
    </row>
    <row r="64" spans="1:9" ht="15" hidden="1" customHeight="1">
      <c r="A64" s="348">
        <v>41426</v>
      </c>
      <c r="B64" s="297">
        <v>2013</v>
      </c>
      <c r="C64" s="298">
        <v>559565</v>
      </c>
      <c r="D64" s="298">
        <v>533110</v>
      </c>
      <c r="E64" s="298">
        <v>273837</v>
      </c>
      <c r="F64" s="298">
        <v>16859</v>
      </c>
      <c r="G64" s="298">
        <v>12281</v>
      </c>
      <c r="H64" s="298">
        <v>1894</v>
      </c>
      <c r="I64" s="299">
        <v>1397546</v>
      </c>
    </row>
    <row r="65" spans="1:9" ht="15" hidden="1" customHeight="1">
      <c r="A65" s="348">
        <v>41456</v>
      </c>
      <c r="B65" s="297">
        <v>2013</v>
      </c>
      <c r="C65" s="298">
        <v>556647</v>
      </c>
      <c r="D65" s="298">
        <v>532182</v>
      </c>
      <c r="E65" s="298">
        <v>274089</v>
      </c>
      <c r="F65" s="298">
        <v>16795</v>
      </c>
      <c r="G65" s="298">
        <v>12231</v>
      </c>
      <c r="H65" s="298">
        <v>1885</v>
      </c>
      <c r="I65" s="299">
        <v>1393829</v>
      </c>
    </row>
    <row r="66" spans="1:9" s="173" customFormat="1" ht="15" hidden="1" customHeight="1">
      <c r="A66" s="348">
        <v>41487</v>
      </c>
      <c r="B66" s="297">
        <v>2013</v>
      </c>
      <c r="C66" s="298">
        <v>553979</v>
      </c>
      <c r="D66" s="298">
        <v>531128</v>
      </c>
      <c r="E66" s="298">
        <v>272593</v>
      </c>
      <c r="F66" s="298">
        <v>16826</v>
      </c>
      <c r="G66" s="298">
        <v>12274</v>
      </c>
      <c r="H66" s="298">
        <v>1894</v>
      </c>
      <c r="I66" s="299">
        <v>1388694</v>
      </c>
    </row>
    <row r="67" spans="1:9" s="173" customFormat="1" ht="15" hidden="1" customHeight="1">
      <c r="A67" s="348">
        <v>41518</v>
      </c>
      <c r="B67" s="297">
        <v>2013</v>
      </c>
      <c r="C67" s="298">
        <v>559765</v>
      </c>
      <c r="D67" s="298">
        <v>524233</v>
      </c>
      <c r="E67" s="298">
        <v>267108</v>
      </c>
      <c r="F67" s="298">
        <v>16808</v>
      </c>
      <c r="G67" s="298">
        <v>12283</v>
      </c>
      <c r="H67" s="298">
        <v>1906</v>
      </c>
      <c r="I67" s="299">
        <v>1382103</v>
      </c>
    </row>
    <row r="68" spans="1:9" ht="15" hidden="1" customHeight="1">
      <c r="A68" s="348">
        <v>41548</v>
      </c>
      <c r="B68" s="297">
        <v>2013</v>
      </c>
      <c r="C68" s="298">
        <v>561731</v>
      </c>
      <c r="D68" s="298">
        <v>523439</v>
      </c>
      <c r="E68" s="298">
        <v>266199</v>
      </c>
      <c r="F68" s="298">
        <v>16583</v>
      </c>
      <c r="G68" s="298">
        <v>12334</v>
      </c>
      <c r="H68" s="298">
        <v>1911</v>
      </c>
      <c r="I68" s="299">
        <v>1382197</v>
      </c>
    </row>
    <row r="69" spans="1:9" ht="15" hidden="1" customHeight="1">
      <c r="A69" s="348">
        <v>41579</v>
      </c>
      <c r="B69" s="297">
        <v>2013</v>
      </c>
      <c r="C69" s="298">
        <v>563863</v>
      </c>
      <c r="D69" s="298">
        <v>525562</v>
      </c>
      <c r="E69" s="298">
        <v>267723</v>
      </c>
      <c r="F69" s="298">
        <v>16606</v>
      </c>
      <c r="G69" s="298">
        <v>12368</v>
      </c>
      <c r="H69" s="298">
        <v>1939</v>
      </c>
      <c r="I69" s="299">
        <v>1388061</v>
      </c>
    </row>
    <row r="70" spans="1:9" ht="15" hidden="1" customHeight="1">
      <c r="A70" s="348">
        <v>41609</v>
      </c>
      <c r="B70" s="297">
        <v>2013</v>
      </c>
      <c r="C70" s="298">
        <v>563206</v>
      </c>
      <c r="D70" s="298">
        <v>520859</v>
      </c>
      <c r="E70" s="298">
        <v>263753</v>
      </c>
      <c r="F70" s="298">
        <v>16476</v>
      </c>
      <c r="G70" s="298">
        <v>12286</v>
      </c>
      <c r="H70" s="298">
        <v>1926</v>
      </c>
      <c r="I70" s="299">
        <v>1378506</v>
      </c>
    </row>
    <row r="71" spans="1:9" s="172" customFormat="1" ht="20.25" hidden="1" customHeight="1">
      <c r="A71" s="347">
        <v>2014</v>
      </c>
      <c r="B71" s="307">
        <v>2014</v>
      </c>
      <c r="C71" s="308"/>
      <c r="D71" s="308"/>
      <c r="E71" s="308"/>
      <c r="F71" s="308"/>
      <c r="G71" s="308"/>
      <c r="H71" s="308"/>
      <c r="I71" s="309"/>
    </row>
    <row r="72" spans="1:9" ht="14.1" hidden="1" customHeight="1">
      <c r="A72" s="348">
        <v>41640</v>
      </c>
      <c r="B72" s="297">
        <v>2014</v>
      </c>
      <c r="C72" s="298">
        <v>557358</v>
      </c>
      <c r="D72" s="298">
        <v>514971</v>
      </c>
      <c r="E72" s="298">
        <v>262039</v>
      </c>
      <c r="F72" s="298">
        <v>16354</v>
      </c>
      <c r="G72" s="298">
        <v>12133</v>
      </c>
      <c r="H72" s="298">
        <v>1889</v>
      </c>
      <c r="I72" s="299">
        <v>1364744</v>
      </c>
    </row>
    <row r="73" spans="1:9" ht="14.1" customHeight="1">
      <c r="A73" s="348">
        <v>41671</v>
      </c>
      <c r="B73" s="297">
        <v>2014</v>
      </c>
      <c r="C73" s="298">
        <v>559649</v>
      </c>
      <c r="D73" s="298">
        <v>518317</v>
      </c>
      <c r="E73" s="298">
        <v>263892</v>
      </c>
      <c r="F73" s="298">
        <v>16512</v>
      </c>
      <c r="G73" s="298">
        <v>12185</v>
      </c>
      <c r="H73" s="298">
        <v>1892</v>
      </c>
      <c r="I73" s="299">
        <v>1372447</v>
      </c>
    </row>
    <row r="74" spans="1:9" ht="14.1" hidden="1" customHeight="1">
      <c r="A74" s="348">
        <v>41699</v>
      </c>
      <c r="B74" s="297">
        <v>2014</v>
      </c>
      <c r="C74" s="298">
        <v>563732</v>
      </c>
      <c r="D74" s="298">
        <v>523567</v>
      </c>
      <c r="E74" s="298">
        <v>266850</v>
      </c>
      <c r="F74" s="298">
        <v>16653</v>
      </c>
      <c r="G74" s="298">
        <v>12298</v>
      </c>
      <c r="H74" s="298">
        <v>1902</v>
      </c>
      <c r="I74" s="299">
        <v>1385002</v>
      </c>
    </row>
    <row r="75" spans="1:9" ht="14.1" hidden="1" customHeight="1">
      <c r="A75" s="348">
        <v>41730</v>
      </c>
      <c r="B75" s="297">
        <v>2014</v>
      </c>
      <c r="C75" s="298">
        <v>569335</v>
      </c>
      <c r="D75" s="298">
        <v>530599</v>
      </c>
      <c r="E75" s="298">
        <v>270183</v>
      </c>
      <c r="F75" s="298">
        <v>16804</v>
      </c>
      <c r="G75" s="298">
        <v>12392</v>
      </c>
      <c r="H75" s="298">
        <v>1920</v>
      </c>
      <c r="I75" s="299">
        <v>1401233</v>
      </c>
    </row>
    <row r="76" spans="1:9" ht="14.1" hidden="1" customHeight="1">
      <c r="A76" s="348">
        <v>41760</v>
      </c>
      <c r="B76" s="297">
        <v>2014</v>
      </c>
      <c r="C76" s="298">
        <v>573619</v>
      </c>
      <c r="D76" s="298">
        <v>538976</v>
      </c>
      <c r="E76" s="298">
        <v>275908</v>
      </c>
      <c r="F76" s="298">
        <v>17167</v>
      </c>
      <c r="G76" s="298">
        <v>12579</v>
      </c>
      <c r="H76" s="298">
        <v>1944</v>
      </c>
      <c r="I76" s="299">
        <v>1420193</v>
      </c>
    </row>
    <row r="77" spans="1:9" ht="14.1" hidden="1" customHeight="1">
      <c r="A77" s="348">
        <v>41791</v>
      </c>
      <c r="B77" s="297">
        <v>2014</v>
      </c>
      <c r="C77" s="298">
        <v>573232</v>
      </c>
      <c r="D77" s="298">
        <v>541893</v>
      </c>
      <c r="E77" s="298">
        <v>277048</v>
      </c>
      <c r="F77" s="298">
        <v>17081</v>
      </c>
      <c r="G77" s="298">
        <v>12392</v>
      </c>
      <c r="H77" s="298">
        <v>1904</v>
      </c>
      <c r="I77" s="299">
        <v>1423550</v>
      </c>
    </row>
    <row r="78" spans="1:9" ht="14.1" hidden="1" customHeight="1">
      <c r="A78" s="348">
        <v>41821</v>
      </c>
      <c r="B78" s="297">
        <v>2014</v>
      </c>
      <c r="C78" s="298">
        <v>571932</v>
      </c>
      <c r="D78" s="298">
        <v>543227</v>
      </c>
      <c r="E78" s="298">
        <v>279302</v>
      </c>
      <c r="F78" s="298">
        <v>17103</v>
      </c>
      <c r="G78" s="298">
        <v>12474</v>
      </c>
      <c r="H78" s="298">
        <v>1937</v>
      </c>
      <c r="I78" s="299">
        <v>1425975</v>
      </c>
    </row>
    <row r="79" spans="1:9" s="173" customFormat="1" ht="14.1" hidden="1" customHeight="1">
      <c r="A79" s="348">
        <v>41852</v>
      </c>
      <c r="B79" s="297">
        <v>2014</v>
      </c>
      <c r="C79" s="298">
        <v>568263</v>
      </c>
      <c r="D79" s="298">
        <v>542481</v>
      </c>
      <c r="E79" s="298">
        <v>278046</v>
      </c>
      <c r="F79" s="298">
        <v>17120</v>
      </c>
      <c r="G79" s="298">
        <v>12552</v>
      </c>
      <c r="H79" s="298">
        <v>1950</v>
      </c>
      <c r="I79" s="299">
        <v>1420412</v>
      </c>
    </row>
    <row r="80" spans="1:9" s="173" customFormat="1" ht="14.1" hidden="1" customHeight="1">
      <c r="A80" s="348">
        <v>41883</v>
      </c>
      <c r="B80" s="297">
        <v>2014</v>
      </c>
      <c r="C80" s="298">
        <v>573196</v>
      </c>
      <c r="D80" s="298">
        <v>534299</v>
      </c>
      <c r="E80" s="298">
        <v>272760</v>
      </c>
      <c r="F80" s="298">
        <v>17042</v>
      </c>
      <c r="G80" s="298">
        <v>12516</v>
      </c>
      <c r="H80" s="298">
        <v>1946</v>
      </c>
      <c r="I80" s="299">
        <v>1411759</v>
      </c>
    </row>
    <row r="81" spans="1:9" ht="14.1" hidden="1" customHeight="1">
      <c r="A81" s="348">
        <v>41913</v>
      </c>
      <c r="B81" s="297">
        <v>2014</v>
      </c>
      <c r="C81" s="298">
        <v>574778</v>
      </c>
      <c r="D81" s="298">
        <v>534812</v>
      </c>
      <c r="E81" s="298">
        <v>273422</v>
      </c>
      <c r="F81" s="298">
        <v>16986</v>
      </c>
      <c r="G81" s="298">
        <v>12602</v>
      </c>
      <c r="H81" s="298">
        <v>1969</v>
      </c>
      <c r="I81" s="299">
        <v>1414569</v>
      </c>
    </row>
    <row r="82" spans="1:9" ht="14.1" hidden="1" customHeight="1">
      <c r="A82" s="348">
        <v>41944</v>
      </c>
      <c r="B82" s="297">
        <v>2014</v>
      </c>
      <c r="C82" s="298">
        <v>577223</v>
      </c>
      <c r="D82" s="298">
        <v>536758</v>
      </c>
      <c r="E82" s="298">
        <v>274544</v>
      </c>
      <c r="F82" s="298">
        <v>17102</v>
      </c>
      <c r="G82" s="298">
        <v>12747</v>
      </c>
      <c r="H82" s="298">
        <v>1993</v>
      </c>
      <c r="I82" s="299">
        <v>1420367</v>
      </c>
    </row>
    <row r="83" spans="1:9" ht="14.1" hidden="1" customHeight="1">
      <c r="A83" s="348">
        <v>41974</v>
      </c>
      <c r="B83" s="297">
        <v>2014</v>
      </c>
      <c r="C83" s="298">
        <v>577750</v>
      </c>
      <c r="D83" s="298">
        <v>533418</v>
      </c>
      <c r="E83" s="298">
        <v>270997</v>
      </c>
      <c r="F83" s="298">
        <v>16915</v>
      </c>
      <c r="G83" s="298">
        <v>12696</v>
      </c>
      <c r="H83" s="298">
        <v>1984</v>
      </c>
      <c r="I83" s="299">
        <v>1413760</v>
      </c>
    </row>
    <row r="84" spans="1:9" s="172" customFormat="1" ht="21.2" hidden="1" customHeight="1">
      <c r="A84" s="347">
        <v>2015</v>
      </c>
      <c r="B84" s="307">
        <v>2015</v>
      </c>
      <c r="C84" s="308"/>
      <c r="D84" s="308"/>
      <c r="E84" s="308"/>
      <c r="F84" s="308"/>
      <c r="G84" s="308"/>
      <c r="H84" s="308"/>
      <c r="I84" s="309"/>
    </row>
    <row r="85" spans="1:9" ht="14.1" hidden="1" customHeight="1">
      <c r="A85" s="348">
        <v>42005</v>
      </c>
      <c r="B85" s="297">
        <v>2015</v>
      </c>
      <c r="C85" s="298">
        <v>574490</v>
      </c>
      <c r="D85" s="298">
        <v>530601</v>
      </c>
      <c r="E85" s="298">
        <v>271775</v>
      </c>
      <c r="F85" s="298">
        <v>16946</v>
      </c>
      <c r="G85" s="298">
        <v>12747</v>
      </c>
      <c r="H85" s="298">
        <v>1969</v>
      </c>
      <c r="I85" s="299">
        <v>1408528</v>
      </c>
    </row>
    <row r="86" spans="1:9" ht="14.1" customHeight="1">
      <c r="A86" s="348">
        <v>42036</v>
      </c>
      <c r="B86" s="297">
        <v>2015</v>
      </c>
      <c r="C86" s="298">
        <v>577260</v>
      </c>
      <c r="D86" s="298">
        <v>534403</v>
      </c>
      <c r="E86" s="298">
        <v>274408</v>
      </c>
      <c r="F86" s="298">
        <v>17075</v>
      </c>
      <c r="G86" s="298">
        <v>12894</v>
      </c>
      <c r="H86" s="298">
        <v>1990</v>
      </c>
      <c r="I86" s="299">
        <v>1418030</v>
      </c>
    </row>
    <row r="87" spans="1:9" ht="14.1" hidden="1" customHeight="1">
      <c r="A87" s="348">
        <v>42064</v>
      </c>
      <c r="B87" s="297">
        <v>2015</v>
      </c>
      <c r="C87" s="298">
        <v>580235</v>
      </c>
      <c r="D87" s="298">
        <v>540043</v>
      </c>
      <c r="E87" s="298">
        <v>278284</v>
      </c>
      <c r="F87" s="298">
        <v>17200</v>
      </c>
      <c r="G87" s="298">
        <v>12959</v>
      </c>
      <c r="H87" s="298">
        <v>1994</v>
      </c>
      <c r="I87" s="299">
        <v>1430715</v>
      </c>
    </row>
    <row r="88" spans="1:9" ht="14.1" hidden="1" customHeight="1">
      <c r="A88" s="348">
        <v>42095</v>
      </c>
      <c r="B88" s="297">
        <v>2015</v>
      </c>
      <c r="C88" s="298">
        <v>584984</v>
      </c>
      <c r="D88" s="298">
        <v>546320</v>
      </c>
      <c r="E88" s="298">
        <v>281907</v>
      </c>
      <c r="F88" s="298">
        <v>17456</v>
      </c>
      <c r="G88" s="298">
        <v>13011</v>
      </c>
      <c r="H88" s="298">
        <v>1995</v>
      </c>
      <c r="I88" s="299">
        <v>1445673</v>
      </c>
    </row>
    <row r="89" spans="1:9" ht="14.1" hidden="1" customHeight="1">
      <c r="A89" s="348">
        <v>42125</v>
      </c>
      <c r="B89" s="297">
        <v>2015</v>
      </c>
      <c r="C89" s="298">
        <v>589997</v>
      </c>
      <c r="D89" s="298">
        <v>554430</v>
      </c>
      <c r="E89" s="298">
        <v>288125</v>
      </c>
      <c r="F89" s="298">
        <v>17874</v>
      </c>
      <c r="G89" s="298">
        <v>13193</v>
      </c>
      <c r="H89" s="298">
        <v>2031</v>
      </c>
      <c r="I89" s="299">
        <v>1465650</v>
      </c>
    </row>
    <row r="90" spans="1:9" ht="14.1" hidden="1" customHeight="1">
      <c r="A90" s="348">
        <v>42156</v>
      </c>
      <c r="B90" s="297">
        <v>2015</v>
      </c>
      <c r="C90" s="298">
        <v>589573</v>
      </c>
      <c r="D90" s="298">
        <v>555748</v>
      </c>
      <c r="E90" s="298">
        <v>288682</v>
      </c>
      <c r="F90" s="298">
        <v>17737</v>
      </c>
      <c r="G90" s="298">
        <v>12837</v>
      </c>
      <c r="H90" s="298">
        <v>1986</v>
      </c>
      <c r="I90" s="299">
        <v>1466563</v>
      </c>
    </row>
    <row r="91" spans="1:9" ht="14.1" hidden="1" customHeight="1">
      <c r="A91" s="348">
        <v>42186</v>
      </c>
      <c r="B91" s="297">
        <v>2015</v>
      </c>
      <c r="C91" s="298">
        <v>587160</v>
      </c>
      <c r="D91" s="298">
        <v>556100</v>
      </c>
      <c r="E91" s="298">
        <v>291088</v>
      </c>
      <c r="F91" s="298">
        <v>17735</v>
      </c>
      <c r="G91" s="298">
        <v>12961</v>
      </c>
      <c r="H91" s="298">
        <v>2009</v>
      </c>
      <c r="I91" s="299">
        <v>1467053</v>
      </c>
    </row>
    <row r="92" spans="1:9" s="173" customFormat="1" ht="14.1" hidden="1" customHeight="1">
      <c r="A92" s="348">
        <v>42217</v>
      </c>
      <c r="B92" s="297">
        <v>2015</v>
      </c>
      <c r="C92" s="298">
        <v>582407</v>
      </c>
      <c r="D92" s="298">
        <v>551841</v>
      </c>
      <c r="E92" s="298">
        <v>286533</v>
      </c>
      <c r="F92" s="298">
        <v>17514</v>
      </c>
      <c r="G92" s="298">
        <v>12902</v>
      </c>
      <c r="H92" s="298">
        <v>1988</v>
      </c>
      <c r="I92" s="299">
        <v>1453185</v>
      </c>
    </row>
    <row r="93" spans="1:9" s="173" customFormat="1" ht="14.1" hidden="1" customHeight="1">
      <c r="A93" s="348">
        <v>42248</v>
      </c>
      <c r="B93" s="297">
        <v>2015</v>
      </c>
      <c r="C93" s="298">
        <v>585882</v>
      </c>
      <c r="D93" s="298">
        <v>548144</v>
      </c>
      <c r="E93" s="298">
        <v>283796</v>
      </c>
      <c r="F93" s="298">
        <v>17654</v>
      </c>
      <c r="G93" s="298">
        <v>13016</v>
      </c>
      <c r="H93" s="298">
        <v>2014</v>
      </c>
      <c r="I93" s="299">
        <v>1450506</v>
      </c>
    </row>
    <row r="94" spans="1:9" ht="14.1" hidden="1" customHeight="1">
      <c r="A94" s="348">
        <v>42278</v>
      </c>
      <c r="B94" s="297">
        <v>2015</v>
      </c>
      <c r="C94" s="298">
        <v>590102</v>
      </c>
      <c r="D94" s="298">
        <v>552079</v>
      </c>
      <c r="E94" s="298">
        <v>287556</v>
      </c>
      <c r="F94" s="298">
        <v>17710</v>
      </c>
      <c r="G94" s="298">
        <v>13188</v>
      </c>
      <c r="H94" s="298">
        <v>2039</v>
      </c>
      <c r="I94" s="299">
        <v>1462674</v>
      </c>
    </row>
    <row r="95" spans="1:9" ht="14.1" hidden="1" customHeight="1">
      <c r="A95" s="348">
        <v>42309</v>
      </c>
      <c r="B95" s="297">
        <v>2015</v>
      </c>
      <c r="C95" s="298">
        <v>589225</v>
      </c>
      <c r="D95" s="298">
        <v>548645</v>
      </c>
      <c r="E95" s="298">
        <v>286234</v>
      </c>
      <c r="F95" s="298">
        <v>17605</v>
      </c>
      <c r="G95" s="298">
        <v>13095</v>
      </c>
      <c r="H95" s="298">
        <v>2054</v>
      </c>
      <c r="I95" s="299">
        <v>1456858</v>
      </c>
    </row>
    <row r="96" spans="1:9" ht="14.1" hidden="1" customHeight="1">
      <c r="A96" s="348">
        <v>42339</v>
      </c>
      <c r="B96" s="297">
        <v>2015</v>
      </c>
      <c r="C96" s="298">
        <v>590350</v>
      </c>
      <c r="D96" s="298">
        <v>546885</v>
      </c>
      <c r="E96" s="298">
        <v>283910</v>
      </c>
      <c r="F96" s="298">
        <v>17451</v>
      </c>
      <c r="G96" s="298">
        <v>13100</v>
      </c>
      <c r="H96" s="298">
        <v>2058</v>
      </c>
      <c r="I96" s="299">
        <v>1453754</v>
      </c>
    </row>
    <row r="97" spans="1:10" s="172" customFormat="1" ht="25.9" hidden="1" customHeight="1">
      <c r="A97" s="347">
        <v>2016</v>
      </c>
      <c r="B97" s="307">
        <v>2016</v>
      </c>
      <c r="C97" s="308"/>
      <c r="D97" s="308"/>
      <c r="E97" s="308"/>
      <c r="F97" s="308"/>
      <c r="G97" s="308"/>
      <c r="H97" s="308"/>
      <c r="I97" s="309"/>
    </row>
    <row r="98" spans="1:10" ht="14.1" hidden="1" customHeight="1">
      <c r="A98" s="348">
        <v>42370</v>
      </c>
      <c r="B98" s="297">
        <v>2016</v>
      </c>
      <c r="C98" s="298">
        <v>586503</v>
      </c>
      <c r="D98" s="298">
        <v>543824</v>
      </c>
      <c r="E98" s="298">
        <v>284285</v>
      </c>
      <c r="F98" s="298">
        <v>17417</v>
      </c>
      <c r="G98" s="298">
        <v>13108</v>
      </c>
      <c r="H98" s="298">
        <v>2035</v>
      </c>
      <c r="I98" s="299">
        <v>1447172</v>
      </c>
    </row>
    <row r="99" spans="1:10" ht="14.1" customHeight="1">
      <c r="A99" s="348">
        <v>42401</v>
      </c>
      <c r="B99" s="297">
        <v>2016</v>
      </c>
      <c r="C99" s="298">
        <v>585655</v>
      </c>
      <c r="D99" s="298">
        <v>545383</v>
      </c>
      <c r="E99" s="298">
        <v>286266</v>
      </c>
      <c r="F99" s="298">
        <v>17595</v>
      </c>
      <c r="G99" s="298">
        <v>13114</v>
      </c>
      <c r="H99" s="298">
        <v>2023</v>
      </c>
      <c r="I99" s="299">
        <v>1450036</v>
      </c>
    </row>
    <row r="100" spans="1:10" ht="14.1" hidden="1" customHeight="1">
      <c r="A100" s="348">
        <v>42430</v>
      </c>
      <c r="B100" s="297">
        <v>2016</v>
      </c>
      <c r="C100" s="298">
        <v>588052</v>
      </c>
      <c r="D100" s="298">
        <v>550822</v>
      </c>
      <c r="E100" s="298">
        <v>289743</v>
      </c>
      <c r="F100" s="298">
        <v>17682</v>
      </c>
      <c r="G100" s="298">
        <v>13211</v>
      </c>
      <c r="H100" s="298">
        <v>2040</v>
      </c>
      <c r="I100" s="299">
        <v>1461550</v>
      </c>
    </row>
    <row r="101" spans="1:10" ht="14.1" hidden="1" customHeight="1">
      <c r="A101" s="348">
        <v>42461</v>
      </c>
      <c r="B101" s="297">
        <v>2016</v>
      </c>
      <c r="C101" s="298">
        <v>591368</v>
      </c>
      <c r="D101" s="298">
        <v>559461</v>
      </c>
      <c r="E101" s="298">
        <v>296429</v>
      </c>
      <c r="F101" s="298">
        <v>18015</v>
      </c>
      <c r="G101" s="298">
        <v>13500</v>
      </c>
      <c r="H101" s="298">
        <v>2064</v>
      </c>
      <c r="I101" s="299">
        <v>1480837</v>
      </c>
    </row>
    <row r="102" spans="1:10" ht="14.1" hidden="1" customHeight="1">
      <c r="A102" s="348">
        <v>42491</v>
      </c>
      <c r="B102" s="297">
        <v>2016</v>
      </c>
      <c r="C102" s="298">
        <v>590982</v>
      </c>
      <c r="D102" s="298">
        <v>561441</v>
      </c>
      <c r="E102" s="298">
        <v>298599</v>
      </c>
      <c r="F102" s="298">
        <v>18219</v>
      </c>
      <c r="G102" s="298">
        <v>13458</v>
      </c>
      <c r="H102" s="298">
        <v>2065</v>
      </c>
      <c r="I102" s="299">
        <v>1484764</v>
      </c>
    </row>
    <row r="103" spans="1:10" ht="14.1" hidden="1" customHeight="1">
      <c r="A103" s="348">
        <v>42522</v>
      </c>
      <c r="B103" s="297">
        <v>2016</v>
      </c>
      <c r="C103" s="298">
        <v>587619</v>
      </c>
      <c r="D103" s="298">
        <v>564409</v>
      </c>
      <c r="E103" s="298">
        <v>301568</v>
      </c>
      <c r="F103" s="298">
        <v>18151</v>
      </c>
      <c r="G103" s="298">
        <v>13342</v>
      </c>
      <c r="H103" s="298">
        <v>2061</v>
      </c>
      <c r="I103" s="299">
        <v>1487150</v>
      </c>
    </row>
    <row r="104" spans="1:10" ht="14.1" hidden="1" customHeight="1">
      <c r="A104" s="348">
        <v>42552</v>
      </c>
      <c r="B104" s="297">
        <v>2016</v>
      </c>
      <c r="C104" s="298">
        <v>584057</v>
      </c>
      <c r="D104" s="298">
        <v>569488</v>
      </c>
      <c r="E104" s="298">
        <v>307728</v>
      </c>
      <c r="F104" s="298">
        <v>18512</v>
      </c>
      <c r="G104" s="298">
        <v>13669</v>
      </c>
      <c r="H104" s="298">
        <v>2106</v>
      </c>
      <c r="I104" s="299">
        <v>1495560</v>
      </c>
    </row>
    <row r="105" spans="1:10" s="173" customFormat="1" ht="14.1" hidden="1" customHeight="1">
      <c r="A105" s="348">
        <v>42583</v>
      </c>
      <c r="B105" s="297">
        <v>2016</v>
      </c>
      <c r="C105" s="298">
        <v>579177</v>
      </c>
      <c r="D105" s="298">
        <v>557093</v>
      </c>
      <c r="E105" s="298">
        <v>299363</v>
      </c>
      <c r="F105" s="298">
        <v>18073</v>
      </c>
      <c r="G105" s="298">
        <v>13415</v>
      </c>
      <c r="H105" s="298">
        <v>2041</v>
      </c>
      <c r="I105" s="299">
        <v>1469162</v>
      </c>
    </row>
    <row r="106" spans="1:10" s="173" customFormat="1" ht="14.1" hidden="1" customHeight="1">
      <c r="A106" s="348">
        <v>42614</v>
      </c>
      <c r="B106" s="297">
        <v>2016</v>
      </c>
      <c r="C106" s="298">
        <v>580057</v>
      </c>
      <c r="D106" s="298">
        <v>555539</v>
      </c>
      <c r="E106" s="298">
        <v>297465</v>
      </c>
      <c r="F106" s="298">
        <v>18331</v>
      </c>
      <c r="G106" s="298">
        <v>13634</v>
      </c>
      <c r="H106" s="298">
        <v>2080</v>
      </c>
      <c r="I106" s="299">
        <v>1467106</v>
      </c>
    </row>
    <row r="107" spans="1:10" ht="14.1" hidden="1" customHeight="1">
      <c r="A107" s="348">
        <v>42644</v>
      </c>
      <c r="B107" s="297">
        <v>2016</v>
      </c>
      <c r="C107" s="298">
        <v>580029</v>
      </c>
      <c r="D107" s="298">
        <v>556879</v>
      </c>
      <c r="E107" s="298">
        <v>299505</v>
      </c>
      <c r="F107" s="298">
        <v>18311</v>
      </c>
      <c r="G107" s="298">
        <v>13743</v>
      </c>
      <c r="H107" s="298">
        <v>2099</v>
      </c>
      <c r="I107" s="299">
        <v>1470566</v>
      </c>
    </row>
    <row r="108" spans="1:10" ht="14.1" hidden="1" customHeight="1">
      <c r="A108" s="348">
        <v>42675</v>
      </c>
      <c r="B108" s="297">
        <v>2016</v>
      </c>
      <c r="C108" s="298">
        <v>579015</v>
      </c>
      <c r="D108" s="298">
        <v>556519</v>
      </c>
      <c r="E108" s="298">
        <v>299478</v>
      </c>
      <c r="F108" s="298">
        <v>18296</v>
      </c>
      <c r="G108" s="298">
        <v>13777</v>
      </c>
      <c r="H108" s="298">
        <v>2125</v>
      </c>
      <c r="I108" s="299">
        <v>1469210</v>
      </c>
    </row>
    <row r="109" spans="1:10" ht="14.1" hidden="1" customHeight="1">
      <c r="A109" s="348">
        <v>42705</v>
      </c>
      <c r="B109" s="297">
        <v>2016</v>
      </c>
      <c r="C109" s="298">
        <v>577463</v>
      </c>
      <c r="D109" s="298">
        <v>555088</v>
      </c>
      <c r="E109" s="298">
        <v>297763</v>
      </c>
      <c r="F109" s="298">
        <v>18258</v>
      </c>
      <c r="G109" s="298">
        <v>13704</v>
      </c>
      <c r="H109" s="298">
        <v>2108</v>
      </c>
      <c r="I109" s="299">
        <v>1464384</v>
      </c>
    </row>
    <row r="110" spans="1:10" s="172" customFormat="1" ht="25.9" hidden="1" customHeight="1">
      <c r="A110" s="347">
        <v>2017</v>
      </c>
      <c r="B110" s="297">
        <v>2017</v>
      </c>
      <c r="C110" s="308"/>
      <c r="D110" s="308"/>
      <c r="E110" s="308"/>
      <c r="F110" s="308"/>
      <c r="G110" s="308"/>
      <c r="H110" s="308"/>
      <c r="I110" s="309"/>
    </row>
    <row r="111" spans="1:10" ht="14.1" hidden="1" customHeight="1">
      <c r="A111" s="348">
        <v>42736</v>
      </c>
      <c r="B111" s="297">
        <v>2017</v>
      </c>
      <c r="C111" s="298">
        <v>572271</v>
      </c>
      <c r="D111" s="298">
        <v>549887</v>
      </c>
      <c r="E111" s="298">
        <v>296400</v>
      </c>
      <c r="F111" s="298">
        <v>18219</v>
      </c>
      <c r="G111" s="298">
        <v>13644</v>
      </c>
      <c r="H111" s="298">
        <v>2088</v>
      </c>
      <c r="I111" s="299">
        <v>1452509</v>
      </c>
      <c r="J111" s="109"/>
    </row>
    <row r="112" spans="1:10" ht="14.1" customHeight="1">
      <c r="A112" s="348">
        <v>42767</v>
      </c>
      <c r="B112" s="297">
        <v>2017</v>
      </c>
      <c r="C112" s="298">
        <v>573556</v>
      </c>
      <c r="D112" s="298">
        <v>553621</v>
      </c>
      <c r="E112" s="298">
        <v>300532</v>
      </c>
      <c r="F112" s="298">
        <v>18453</v>
      </c>
      <c r="G112" s="298">
        <v>13821</v>
      </c>
      <c r="H112" s="298">
        <v>2086</v>
      </c>
      <c r="I112" s="299">
        <v>1462069</v>
      </c>
    </row>
    <row r="113" spans="1:9" ht="14.1" hidden="1" customHeight="1">
      <c r="A113" s="348">
        <v>42795</v>
      </c>
      <c r="B113" s="297">
        <v>2017</v>
      </c>
      <c r="C113" s="302">
        <v>574732</v>
      </c>
      <c r="D113" s="302">
        <v>558420</v>
      </c>
      <c r="E113" s="302">
        <v>304941</v>
      </c>
      <c r="F113" s="302">
        <v>18550</v>
      </c>
      <c r="G113" s="302">
        <v>13897</v>
      </c>
      <c r="H113" s="302">
        <v>2094</v>
      </c>
      <c r="I113" s="306">
        <v>1472634</v>
      </c>
    </row>
    <row r="114" spans="1:9" ht="14.1" hidden="1" customHeight="1">
      <c r="A114" s="348">
        <v>42826</v>
      </c>
      <c r="B114" s="297">
        <v>2017</v>
      </c>
      <c r="C114" s="302">
        <v>578540</v>
      </c>
      <c r="D114" s="302">
        <v>567636</v>
      </c>
      <c r="E114" s="302">
        <v>312151</v>
      </c>
      <c r="F114" s="302">
        <v>19059</v>
      </c>
      <c r="G114" s="302">
        <v>14146</v>
      </c>
      <c r="H114" s="302">
        <v>2154</v>
      </c>
      <c r="I114" s="306">
        <v>1493686</v>
      </c>
    </row>
    <row r="115" spans="1:9" ht="14.1" hidden="1" customHeight="1">
      <c r="A115" s="348">
        <v>42856</v>
      </c>
      <c r="B115" s="297">
        <v>2017</v>
      </c>
      <c r="C115" s="302">
        <v>577756</v>
      </c>
      <c r="D115" s="302">
        <v>569153</v>
      </c>
      <c r="E115" s="302">
        <v>314255</v>
      </c>
      <c r="F115" s="302">
        <v>19249</v>
      </c>
      <c r="G115" s="302">
        <v>14216</v>
      </c>
      <c r="H115" s="302">
        <v>2149</v>
      </c>
      <c r="I115" s="306">
        <v>1496778</v>
      </c>
    </row>
    <row r="116" spans="1:9" ht="14.1" hidden="1" customHeight="1">
      <c r="A116" s="348">
        <v>42887</v>
      </c>
      <c r="B116" s="297">
        <v>2017</v>
      </c>
      <c r="C116" s="302">
        <v>573981</v>
      </c>
      <c r="D116" s="302">
        <v>570378</v>
      </c>
      <c r="E116" s="302">
        <v>316935</v>
      </c>
      <c r="F116" s="302">
        <v>19250</v>
      </c>
      <c r="G116" s="302">
        <v>14045</v>
      </c>
      <c r="H116" s="302">
        <v>2131</v>
      </c>
      <c r="I116" s="306">
        <v>1496720</v>
      </c>
    </row>
    <row r="117" spans="1:9" ht="14.1" hidden="1" customHeight="1">
      <c r="A117" s="348">
        <v>42917</v>
      </c>
      <c r="B117" s="297">
        <v>2017</v>
      </c>
      <c r="C117" s="302">
        <v>568030</v>
      </c>
      <c r="D117" s="302">
        <v>570281</v>
      </c>
      <c r="E117" s="302">
        <v>318873</v>
      </c>
      <c r="F117" s="302">
        <v>19406</v>
      </c>
      <c r="G117" s="302">
        <v>14195</v>
      </c>
      <c r="H117" s="302">
        <v>2179</v>
      </c>
      <c r="I117" s="306">
        <v>1492964</v>
      </c>
    </row>
    <row r="118" spans="1:9" s="173" customFormat="1" ht="14.1" hidden="1" customHeight="1">
      <c r="A118" s="348">
        <v>42948</v>
      </c>
      <c r="B118" s="297">
        <v>2017</v>
      </c>
      <c r="C118" s="302">
        <v>564997</v>
      </c>
      <c r="D118" s="302">
        <v>561587</v>
      </c>
      <c r="E118" s="302">
        <v>312816</v>
      </c>
      <c r="F118" s="302">
        <v>19082</v>
      </c>
      <c r="G118" s="302">
        <v>14068</v>
      </c>
      <c r="H118" s="302">
        <v>2154</v>
      </c>
      <c r="I118" s="306">
        <v>1474704</v>
      </c>
    </row>
    <row r="119" spans="1:9" s="173" customFormat="1" ht="14.1" hidden="1" customHeight="1">
      <c r="A119" s="348">
        <v>42979</v>
      </c>
      <c r="B119" s="297">
        <v>2017</v>
      </c>
      <c r="C119" s="302">
        <v>569129</v>
      </c>
      <c r="D119" s="302">
        <v>566496</v>
      </c>
      <c r="E119" s="302">
        <v>315033</v>
      </c>
      <c r="F119" s="302">
        <v>19606</v>
      </c>
      <c r="G119" s="302">
        <v>14550</v>
      </c>
      <c r="H119" s="302">
        <v>2223</v>
      </c>
      <c r="I119" s="306">
        <v>1487037</v>
      </c>
    </row>
    <row r="120" spans="1:9" ht="14.1" hidden="1" customHeight="1">
      <c r="A120" s="348">
        <v>43009</v>
      </c>
      <c r="B120" s="297">
        <v>2017</v>
      </c>
      <c r="C120" s="302">
        <v>566039</v>
      </c>
      <c r="D120" s="302">
        <v>562794</v>
      </c>
      <c r="E120" s="302">
        <v>313183</v>
      </c>
      <c r="F120" s="302">
        <v>19379</v>
      </c>
      <c r="G120" s="302">
        <v>14446</v>
      </c>
      <c r="H120" s="302">
        <v>2203</v>
      </c>
      <c r="I120" s="306">
        <v>1478044</v>
      </c>
    </row>
    <row r="121" spans="1:9" ht="14.1" hidden="1" customHeight="1">
      <c r="A121" s="348">
        <v>43040</v>
      </c>
      <c r="B121" s="297">
        <v>2017</v>
      </c>
      <c r="C121" s="302">
        <v>565272</v>
      </c>
      <c r="D121" s="302">
        <v>562653</v>
      </c>
      <c r="E121" s="302">
        <v>314058</v>
      </c>
      <c r="F121" s="302">
        <v>19363</v>
      </c>
      <c r="G121" s="302">
        <v>14467</v>
      </c>
      <c r="H121" s="302">
        <v>2228</v>
      </c>
      <c r="I121" s="306">
        <v>1478041</v>
      </c>
    </row>
    <row r="122" spans="1:9" ht="14.1" hidden="1" customHeight="1">
      <c r="A122" s="348">
        <v>43070</v>
      </c>
      <c r="B122" s="297">
        <v>2017</v>
      </c>
      <c r="C122" s="302">
        <v>563903</v>
      </c>
      <c r="D122" s="302">
        <v>560945</v>
      </c>
      <c r="E122" s="302">
        <v>312025</v>
      </c>
      <c r="F122" s="302">
        <v>19264</v>
      </c>
      <c r="G122" s="302">
        <v>14441</v>
      </c>
      <c r="H122" s="302">
        <v>2187</v>
      </c>
      <c r="I122" s="306">
        <v>1472765</v>
      </c>
    </row>
    <row r="123" spans="1:9" s="172" customFormat="1" ht="25.9" customHeight="1">
      <c r="A123" s="347">
        <v>2018</v>
      </c>
      <c r="B123" s="307">
        <v>2018</v>
      </c>
      <c r="C123" s="308"/>
      <c r="D123" s="308"/>
      <c r="E123" s="308"/>
      <c r="F123" s="308"/>
      <c r="G123" s="308"/>
      <c r="H123" s="308"/>
      <c r="I123" s="309"/>
    </row>
    <row r="124" spans="1:9" ht="14.1" customHeight="1">
      <c r="A124" s="348">
        <v>43101</v>
      </c>
      <c r="B124" s="310" t="s">
        <v>9</v>
      </c>
      <c r="C124" s="302">
        <v>559867</v>
      </c>
      <c r="D124" s="302">
        <v>555596</v>
      </c>
      <c r="E124" s="302">
        <v>310575</v>
      </c>
      <c r="F124" s="302">
        <v>19273</v>
      </c>
      <c r="G124" s="302">
        <v>14348</v>
      </c>
      <c r="H124" s="302">
        <v>2172</v>
      </c>
      <c r="I124" s="306">
        <v>1461831</v>
      </c>
    </row>
    <row r="125" spans="1:9" ht="14.1" customHeight="1">
      <c r="A125" s="348">
        <v>43132</v>
      </c>
      <c r="B125" s="825" t="s">
        <v>10</v>
      </c>
      <c r="C125" s="822">
        <v>561166</v>
      </c>
      <c r="D125" s="822">
        <v>558993</v>
      </c>
      <c r="E125" s="822">
        <v>313700</v>
      </c>
      <c r="F125" s="822">
        <v>19468</v>
      </c>
      <c r="G125" s="822">
        <v>14486</v>
      </c>
      <c r="H125" s="822">
        <v>2186</v>
      </c>
      <c r="I125" s="822">
        <v>1469999</v>
      </c>
    </row>
    <row r="126" spans="1:9" ht="14.1" customHeight="1">
      <c r="A126" s="348">
        <v>43160</v>
      </c>
      <c r="B126" s="310" t="s">
        <v>40</v>
      </c>
      <c r="C126" s="302">
        <v>565050</v>
      </c>
      <c r="D126" s="302">
        <v>567025</v>
      </c>
      <c r="E126" s="302">
        <v>319671</v>
      </c>
      <c r="F126" s="302">
        <v>19794</v>
      </c>
      <c r="G126" s="302">
        <v>14645</v>
      </c>
      <c r="H126" s="302">
        <v>2199</v>
      </c>
      <c r="I126" s="306">
        <v>1488384</v>
      </c>
    </row>
    <row r="127" spans="1:9" ht="14.1" customHeight="1">
      <c r="A127" s="348">
        <v>43191</v>
      </c>
      <c r="B127" s="310" t="s">
        <v>41</v>
      </c>
      <c r="C127" s="302">
        <v>565876</v>
      </c>
      <c r="D127" s="302">
        <v>570648</v>
      </c>
      <c r="E127" s="302">
        <v>323165</v>
      </c>
      <c r="F127" s="302">
        <v>20019</v>
      </c>
      <c r="G127" s="302">
        <v>14735</v>
      </c>
      <c r="H127" s="302">
        <v>2204</v>
      </c>
      <c r="I127" s="306">
        <v>1496647</v>
      </c>
    </row>
    <row r="128" spans="1:9" ht="14.1" customHeight="1">
      <c r="A128" s="348">
        <v>43221</v>
      </c>
      <c r="B128" s="310" t="s">
        <v>42</v>
      </c>
      <c r="C128" s="302">
        <v>566381</v>
      </c>
      <c r="D128" s="302">
        <v>574246</v>
      </c>
      <c r="E128" s="302">
        <v>326172</v>
      </c>
      <c r="F128" s="302">
        <v>20361</v>
      </c>
      <c r="G128" s="302">
        <v>14832</v>
      </c>
      <c r="H128" s="302">
        <v>2247</v>
      </c>
      <c r="I128" s="306">
        <v>1504239</v>
      </c>
    </row>
    <row r="129" spans="1:9" ht="14.1" customHeight="1">
      <c r="A129" s="348">
        <v>43252</v>
      </c>
      <c r="B129" s="310" t="s">
        <v>43</v>
      </c>
      <c r="C129" s="302">
        <v>566230</v>
      </c>
      <c r="D129" s="302">
        <v>579649</v>
      </c>
      <c r="E129" s="302">
        <v>332148</v>
      </c>
      <c r="F129" s="302">
        <v>20580</v>
      </c>
      <c r="G129" s="302">
        <v>14888</v>
      </c>
      <c r="H129" s="302">
        <v>2260</v>
      </c>
      <c r="I129" s="306">
        <v>1515755</v>
      </c>
    </row>
    <row r="130" spans="1:9" ht="14.1" customHeight="1">
      <c r="A130" s="348">
        <v>43282</v>
      </c>
      <c r="B130" s="310" t="s">
        <v>44</v>
      </c>
      <c r="C130" s="302">
        <v>558681</v>
      </c>
      <c r="D130" s="302">
        <v>574170</v>
      </c>
      <c r="E130" s="302">
        <v>329991</v>
      </c>
      <c r="F130" s="302">
        <v>20389</v>
      </c>
      <c r="G130" s="302">
        <v>14746</v>
      </c>
      <c r="H130" s="302">
        <v>2251</v>
      </c>
      <c r="I130" s="306">
        <v>1500228</v>
      </c>
    </row>
    <row r="131" spans="1:9" s="173" customFormat="1" ht="14.1" customHeight="1">
      <c r="A131" s="348">
        <v>43313</v>
      </c>
      <c r="B131" s="310" t="s">
        <v>45</v>
      </c>
      <c r="C131" s="302">
        <v>554385</v>
      </c>
      <c r="D131" s="302">
        <v>565627</v>
      </c>
      <c r="E131" s="302">
        <v>323954</v>
      </c>
      <c r="F131" s="302">
        <v>20064</v>
      </c>
      <c r="G131" s="302">
        <v>14600</v>
      </c>
      <c r="H131" s="302">
        <v>2207</v>
      </c>
      <c r="I131" s="306">
        <v>1480837</v>
      </c>
    </row>
    <row r="132" spans="1:9" s="173" customFormat="1" ht="14.1" customHeight="1">
      <c r="A132" s="348">
        <v>43344</v>
      </c>
      <c r="B132" s="310" t="s">
        <v>56</v>
      </c>
      <c r="C132" s="302">
        <v>558936</v>
      </c>
      <c r="D132" s="302">
        <v>571133</v>
      </c>
      <c r="E132" s="302">
        <v>326723</v>
      </c>
      <c r="F132" s="302">
        <v>20618</v>
      </c>
      <c r="G132" s="302">
        <v>15151</v>
      </c>
      <c r="H132" s="302">
        <v>2297</v>
      </c>
      <c r="I132" s="306">
        <v>1494858</v>
      </c>
    </row>
    <row r="133" spans="1:9" ht="14.1" customHeight="1">
      <c r="A133" s="348">
        <v>43374</v>
      </c>
      <c r="B133" s="310" t="s">
        <v>57</v>
      </c>
      <c r="C133" s="302">
        <v>557097</v>
      </c>
      <c r="D133" s="302">
        <v>566200</v>
      </c>
      <c r="E133" s="302">
        <v>323296</v>
      </c>
      <c r="F133" s="302">
        <v>20406</v>
      </c>
      <c r="G133" s="302">
        <v>15034</v>
      </c>
      <c r="H133" s="302">
        <v>2265</v>
      </c>
      <c r="I133" s="306">
        <v>1484298</v>
      </c>
    </row>
    <row r="134" spans="1:9" ht="14.1" customHeight="1">
      <c r="A134" s="348">
        <v>43405</v>
      </c>
      <c r="B134" s="310" t="s">
        <v>58</v>
      </c>
      <c r="C134" s="302">
        <v>556766</v>
      </c>
      <c r="D134" s="302">
        <v>566058</v>
      </c>
      <c r="E134" s="302">
        <v>324007</v>
      </c>
      <c r="F134" s="302">
        <v>20441</v>
      </c>
      <c r="G134" s="302">
        <v>15060</v>
      </c>
      <c r="H134" s="302">
        <v>2285</v>
      </c>
      <c r="I134" s="306">
        <v>1484617</v>
      </c>
    </row>
    <row r="135" spans="1:9" ht="14.1" customHeight="1">
      <c r="A135" s="348">
        <v>43435</v>
      </c>
      <c r="B135" s="310" t="s">
        <v>59</v>
      </c>
      <c r="C135" s="302">
        <v>556712</v>
      </c>
      <c r="D135" s="302">
        <v>564754</v>
      </c>
      <c r="E135" s="302">
        <v>322481</v>
      </c>
      <c r="F135" s="302">
        <v>20295</v>
      </c>
      <c r="G135" s="302">
        <v>15025</v>
      </c>
      <c r="H135" s="302">
        <v>2298</v>
      </c>
      <c r="I135" s="306">
        <v>1481565</v>
      </c>
    </row>
    <row r="136" spans="1:9" s="172" customFormat="1" ht="25.9" customHeight="1">
      <c r="A136" s="347">
        <v>2019</v>
      </c>
      <c r="B136" s="307">
        <v>2019</v>
      </c>
      <c r="C136" s="308"/>
      <c r="D136" s="308"/>
      <c r="E136" s="308"/>
      <c r="F136" s="308"/>
      <c r="G136" s="308"/>
      <c r="H136" s="308"/>
      <c r="I136" s="309"/>
    </row>
    <row r="137" spans="1:9" ht="14.1" customHeight="1">
      <c r="A137" s="349" t="s">
        <v>333</v>
      </c>
      <c r="B137" s="310" t="s">
        <v>9</v>
      </c>
      <c r="C137" s="302">
        <v>553009</v>
      </c>
      <c r="D137" s="302">
        <v>560797</v>
      </c>
      <c r="E137" s="302">
        <v>320873</v>
      </c>
      <c r="F137" s="302">
        <v>20231</v>
      </c>
      <c r="G137" s="302">
        <v>14873</v>
      </c>
      <c r="H137" s="302">
        <v>2244</v>
      </c>
      <c r="I137" s="306">
        <v>1472027</v>
      </c>
    </row>
    <row r="138" spans="1:9" ht="14.1" customHeight="1">
      <c r="A138" s="349" t="s">
        <v>62</v>
      </c>
      <c r="B138" s="825" t="s">
        <v>10</v>
      </c>
      <c r="C138" s="822">
        <v>554625</v>
      </c>
      <c r="D138" s="822">
        <v>564974</v>
      </c>
      <c r="E138" s="822">
        <v>324933</v>
      </c>
      <c r="F138" s="822">
        <v>20450</v>
      </c>
      <c r="G138" s="822">
        <v>15003</v>
      </c>
      <c r="H138" s="822">
        <v>2269</v>
      </c>
      <c r="I138" s="822">
        <v>1482254</v>
      </c>
    </row>
    <row r="139" spans="1:9" ht="14.1" customHeight="1">
      <c r="A139" s="349" t="s">
        <v>63</v>
      </c>
      <c r="B139" s="310" t="s">
        <v>40</v>
      </c>
      <c r="C139" s="302">
        <v>558547</v>
      </c>
      <c r="D139" s="302">
        <v>572991</v>
      </c>
      <c r="E139" s="302">
        <v>331238</v>
      </c>
      <c r="F139" s="302">
        <v>20856</v>
      </c>
      <c r="G139" s="302">
        <v>15193</v>
      </c>
      <c r="H139" s="302">
        <v>2305</v>
      </c>
      <c r="I139" s="306">
        <v>1501130</v>
      </c>
    </row>
    <row r="140" spans="1:9" ht="14.1" customHeight="1">
      <c r="A140" s="349" t="s">
        <v>64</v>
      </c>
      <c r="B140" s="310" t="s">
        <v>41</v>
      </c>
      <c r="C140" s="302">
        <v>559238</v>
      </c>
      <c r="D140" s="302">
        <v>576123</v>
      </c>
      <c r="E140" s="302">
        <v>333148</v>
      </c>
      <c r="F140" s="302">
        <v>20954</v>
      </c>
      <c r="G140" s="302">
        <v>15259</v>
      </c>
      <c r="H140" s="302">
        <v>2305</v>
      </c>
      <c r="I140" s="306">
        <v>1507027</v>
      </c>
    </row>
    <row r="141" spans="1:9" ht="14.1" customHeight="1">
      <c r="A141" s="349" t="s">
        <v>32</v>
      </c>
      <c r="B141" s="310" t="s">
        <v>42</v>
      </c>
      <c r="C141" s="302">
        <v>558655</v>
      </c>
      <c r="D141" s="302">
        <v>579077</v>
      </c>
      <c r="E141" s="302">
        <v>336675</v>
      </c>
      <c r="F141" s="302">
        <v>21302</v>
      </c>
      <c r="G141" s="302">
        <v>15296</v>
      </c>
      <c r="H141" s="302">
        <v>2334</v>
      </c>
      <c r="I141" s="306">
        <v>1513339</v>
      </c>
    </row>
    <row r="142" spans="1:9" ht="14.1" customHeight="1">
      <c r="A142" s="349" t="s">
        <v>33</v>
      </c>
      <c r="B142" s="310" t="s">
        <v>43</v>
      </c>
      <c r="C142" s="302">
        <v>557848</v>
      </c>
      <c r="D142" s="302">
        <v>582538</v>
      </c>
      <c r="E142" s="302">
        <v>341284</v>
      </c>
      <c r="F142" s="302">
        <v>21477</v>
      </c>
      <c r="G142" s="302">
        <v>15394</v>
      </c>
      <c r="H142" s="302">
        <v>2367</v>
      </c>
      <c r="I142" s="306">
        <v>1520908</v>
      </c>
    </row>
    <row r="143" spans="1:9" ht="14.1" customHeight="1">
      <c r="A143" s="349" t="s">
        <v>34</v>
      </c>
      <c r="B143" s="310" t="s">
        <v>44</v>
      </c>
      <c r="C143" s="302">
        <v>551210</v>
      </c>
      <c r="D143" s="302">
        <v>576386</v>
      </c>
      <c r="E143" s="302">
        <v>338455</v>
      </c>
      <c r="F143" s="302">
        <v>21312</v>
      </c>
      <c r="G143" s="302">
        <v>15259</v>
      </c>
      <c r="H143" s="302">
        <v>2364</v>
      </c>
      <c r="I143" s="306">
        <v>1504986</v>
      </c>
    </row>
    <row r="144" spans="1:9" s="173" customFormat="1" ht="14.1" customHeight="1">
      <c r="A144" s="349" t="s">
        <v>35</v>
      </c>
      <c r="B144" s="310" t="s">
        <v>45</v>
      </c>
      <c r="C144" s="302">
        <v>548120</v>
      </c>
      <c r="D144" s="302">
        <v>572523</v>
      </c>
      <c r="E144" s="302">
        <v>335819</v>
      </c>
      <c r="F144" s="302">
        <v>21180</v>
      </c>
      <c r="G144" s="302">
        <v>15319</v>
      </c>
      <c r="H144" s="302">
        <v>2368</v>
      </c>
      <c r="I144" s="306">
        <v>1495329</v>
      </c>
    </row>
    <row r="145" spans="1:9" s="173" customFormat="1" ht="14.1" customHeight="1">
      <c r="A145" s="349" t="s">
        <v>36</v>
      </c>
      <c r="B145" s="310" t="s">
        <v>56</v>
      </c>
      <c r="C145" s="302">
        <v>549916</v>
      </c>
      <c r="D145" s="302">
        <v>568111</v>
      </c>
      <c r="E145" s="302">
        <v>331242</v>
      </c>
      <c r="F145" s="302">
        <v>21101</v>
      </c>
      <c r="G145" s="302">
        <v>15402</v>
      </c>
      <c r="H145" s="302">
        <v>2378</v>
      </c>
      <c r="I145" s="306">
        <v>1488150</v>
      </c>
    </row>
    <row r="146" spans="1:9" ht="14.1" customHeight="1">
      <c r="A146" s="349" t="s">
        <v>37</v>
      </c>
      <c r="B146" s="310" t="s">
        <v>57</v>
      </c>
      <c r="C146" s="302">
        <v>549550</v>
      </c>
      <c r="D146" s="302">
        <v>567101</v>
      </c>
      <c r="E146" s="302">
        <v>330702</v>
      </c>
      <c r="F146" s="302">
        <v>20957</v>
      </c>
      <c r="G146" s="302">
        <v>15399</v>
      </c>
      <c r="H146" s="302">
        <v>2369</v>
      </c>
      <c r="I146" s="306">
        <v>1486078</v>
      </c>
    </row>
    <row r="147" spans="1:9" ht="14.1" customHeight="1">
      <c r="A147" s="349" t="s">
        <v>38</v>
      </c>
      <c r="B147" s="310" t="s">
        <v>58</v>
      </c>
      <c r="C147" s="302">
        <v>550972</v>
      </c>
      <c r="D147" s="302">
        <v>570621</v>
      </c>
      <c r="E147" s="302">
        <v>333467</v>
      </c>
      <c r="F147" s="302">
        <v>21140</v>
      </c>
      <c r="G147" s="302">
        <v>15550</v>
      </c>
      <c r="H147" s="302">
        <v>2426</v>
      </c>
      <c r="I147" s="306">
        <v>1494176</v>
      </c>
    </row>
    <row r="148" spans="1:9" ht="14.1" customHeight="1">
      <c r="A148" s="349" t="s">
        <v>39</v>
      </c>
      <c r="B148" s="310" t="s">
        <v>59</v>
      </c>
      <c r="C148" s="302">
        <v>548709</v>
      </c>
      <c r="D148" s="302">
        <v>565498</v>
      </c>
      <c r="E148" s="302">
        <v>328352</v>
      </c>
      <c r="F148" s="302">
        <v>20847</v>
      </c>
      <c r="G148" s="302">
        <v>15378</v>
      </c>
      <c r="H148" s="302">
        <v>2382</v>
      </c>
      <c r="I148" s="306">
        <v>1481166</v>
      </c>
    </row>
    <row r="149" spans="1:9" s="172" customFormat="1" ht="25.9" customHeight="1">
      <c r="A149" s="347">
        <v>2020</v>
      </c>
      <c r="B149" s="307">
        <v>2020</v>
      </c>
      <c r="C149" s="308"/>
      <c r="D149" s="308"/>
      <c r="E149" s="308"/>
      <c r="F149" s="308"/>
      <c r="G149" s="308"/>
      <c r="H149" s="308"/>
      <c r="I149" s="309"/>
    </row>
    <row r="150" spans="1:9" ht="14.1" customHeight="1">
      <c r="A150" s="349" t="s">
        <v>61</v>
      </c>
      <c r="B150" s="310" t="s">
        <v>9</v>
      </c>
      <c r="C150" s="302">
        <v>543907</v>
      </c>
      <c r="D150" s="302">
        <v>560007</v>
      </c>
      <c r="E150" s="302">
        <v>326515</v>
      </c>
      <c r="F150" s="302">
        <v>20636</v>
      </c>
      <c r="G150" s="302">
        <v>15213</v>
      </c>
      <c r="H150" s="302">
        <v>2342</v>
      </c>
      <c r="I150" s="306">
        <v>1468620</v>
      </c>
    </row>
    <row r="151" spans="1:9" ht="14.1" customHeight="1">
      <c r="A151" s="349" t="s">
        <v>62</v>
      </c>
      <c r="B151" s="825" t="s">
        <v>10</v>
      </c>
      <c r="C151" s="822">
        <v>544141</v>
      </c>
      <c r="D151" s="822">
        <v>566072</v>
      </c>
      <c r="E151" s="822">
        <v>332402</v>
      </c>
      <c r="F151" s="822">
        <v>20893</v>
      </c>
      <c r="G151" s="822">
        <v>15495</v>
      </c>
      <c r="H151" s="822">
        <v>2361</v>
      </c>
      <c r="I151" s="822">
        <v>1481364</v>
      </c>
    </row>
    <row r="152" spans="1:9" ht="14.1" customHeight="1">
      <c r="A152" s="349" t="s">
        <v>63</v>
      </c>
      <c r="B152" s="310" t="s">
        <v>40</v>
      </c>
      <c r="C152" s="302"/>
      <c r="D152" s="302"/>
      <c r="E152" s="302"/>
      <c r="F152" s="302"/>
      <c r="G152" s="302"/>
      <c r="H152" s="302"/>
      <c r="I152" s="306"/>
    </row>
    <row r="153" spans="1:9" ht="14.1" customHeight="1">
      <c r="A153" s="349" t="s">
        <v>64</v>
      </c>
      <c r="B153" s="310" t="s">
        <v>41</v>
      </c>
      <c r="C153" s="302"/>
      <c r="D153" s="302"/>
      <c r="E153" s="302"/>
      <c r="F153" s="302"/>
      <c r="G153" s="302"/>
      <c r="H153" s="302"/>
      <c r="I153" s="306"/>
    </row>
    <row r="154" spans="1:9" ht="14.1" customHeight="1">
      <c r="A154" s="349" t="s">
        <v>32</v>
      </c>
      <c r="B154" s="310" t="s">
        <v>42</v>
      </c>
      <c r="C154" s="302"/>
      <c r="D154" s="302"/>
      <c r="E154" s="302"/>
      <c r="F154" s="302"/>
      <c r="G154" s="302"/>
      <c r="H154" s="302"/>
      <c r="I154" s="306"/>
    </row>
    <row r="155" spans="1:9" ht="14.1" customHeight="1">
      <c r="A155" s="349" t="s">
        <v>33</v>
      </c>
      <c r="B155" s="310" t="s">
        <v>43</v>
      </c>
      <c r="C155" s="302"/>
      <c r="D155" s="302"/>
      <c r="E155" s="302"/>
      <c r="F155" s="302"/>
      <c r="G155" s="302"/>
      <c r="H155" s="302"/>
      <c r="I155" s="306"/>
    </row>
    <row r="156" spans="1:9" ht="14.1" customHeight="1">
      <c r="A156" s="349" t="s">
        <v>34</v>
      </c>
      <c r="B156" s="310" t="s">
        <v>44</v>
      </c>
      <c r="C156" s="302"/>
      <c r="D156" s="302"/>
      <c r="E156" s="302"/>
      <c r="F156" s="302"/>
      <c r="G156" s="302"/>
      <c r="H156" s="302"/>
      <c r="I156" s="306"/>
    </row>
    <row r="157" spans="1:9" s="173" customFormat="1" ht="14.1" customHeight="1">
      <c r="A157" s="349" t="s">
        <v>35</v>
      </c>
      <c r="B157" s="310" t="s">
        <v>45</v>
      </c>
      <c r="C157" s="302"/>
      <c r="D157" s="302"/>
      <c r="E157" s="302"/>
      <c r="F157" s="302"/>
      <c r="G157" s="302"/>
      <c r="H157" s="302"/>
      <c r="I157" s="306"/>
    </row>
    <row r="158" spans="1:9" s="173" customFormat="1" ht="14.1" customHeight="1">
      <c r="A158" s="349" t="s">
        <v>36</v>
      </c>
      <c r="B158" s="310" t="s">
        <v>56</v>
      </c>
      <c r="C158" s="302"/>
      <c r="D158" s="302"/>
      <c r="E158" s="302"/>
      <c r="F158" s="302"/>
      <c r="G158" s="302"/>
      <c r="H158" s="302"/>
      <c r="I158" s="306"/>
    </row>
    <row r="159" spans="1:9" ht="14.1" customHeight="1">
      <c r="A159" s="349" t="s">
        <v>37</v>
      </c>
      <c r="B159" s="310" t="s">
        <v>57</v>
      </c>
      <c r="C159" s="302"/>
      <c r="D159" s="302"/>
      <c r="E159" s="302"/>
      <c r="F159" s="302"/>
      <c r="G159" s="302"/>
      <c r="H159" s="302"/>
      <c r="I159" s="306"/>
    </row>
    <row r="160" spans="1:9" ht="14.1" customHeight="1">
      <c r="A160" s="349" t="s">
        <v>38</v>
      </c>
      <c r="B160" s="310" t="s">
        <v>58</v>
      </c>
      <c r="C160" s="302"/>
      <c r="D160" s="302"/>
      <c r="E160" s="302"/>
      <c r="F160" s="302"/>
      <c r="G160" s="302"/>
      <c r="H160" s="302"/>
      <c r="I160" s="306"/>
    </row>
    <row r="161" spans="1:9" ht="14.1" customHeight="1">
      <c r="A161" s="349" t="s">
        <v>39</v>
      </c>
      <c r="B161" s="310" t="s">
        <v>59</v>
      </c>
      <c r="C161" s="302"/>
      <c r="D161" s="302"/>
      <c r="E161" s="302"/>
      <c r="F161" s="302"/>
      <c r="G161" s="302"/>
      <c r="H161" s="302"/>
      <c r="I161" s="306"/>
    </row>
    <row r="162" spans="1:9" ht="18" customHeight="1">
      <c r="B162" s="1040" t="s">
        <v>274</v>
      </c>
      <c r="C162" s="1041"/>
      <c r="D162" s="1041"/>
      <c r="E162" s="1041"/>
      <c r="F162" s="1041"/>
      <c r="G162" s="1041"/>
      <c r="H162" s="1041"/>
      <c r="I162" s="1041"/>
    </row>
    <row r="163" spans="1:9">
      <c r="I163" s="305"/>
    </row>
    <row r="165" spans="1:9">
      <c r="B165" s="745"/>
      <c r="C165" s="746"/>
      <c r="D165" s="746"/>
    </row>
    <row r="199" spans="3:5">
      <c r="E199" s="305">
        <f>G182</f>
        <v>0</v>
      </c>
    </row>
    <row r="200" spans="3:5">
      <c r="E200" s="305">
        <f>extranjeros!I169</f>
        <v>2086399.8</v>
      </c>
    </row>
    <row r="203" spans="3:5">
      <c r="C203" s="305">
        <f>D182</f>
        <v>0</v>
      </c>
    </row>
    <row r="204" spans="3:5">
      <c r="C204" s="305">
        <f>F182</f>
        <v>0</v>
      </c>
    </row>
    <row r="255" spans="4:4" ht="15.75" thickBot="1"/>
    <row r="256" spans="4:4">
      <c r="D256" s="313">
        <v>13601522</v>
      </c>
    </row>
    <row r="257" spans="4:4">
      <c r="D257" s="314">
        <v>12663935</v>
      </c>
    </row>
    <row r="258" spans="4:4">
      <c r="D258" s="314">
        <v>816638</v>
      </c>
    </row>
    <row r="259" spans="4:4">
      <c r="D259" s="314">
        <v>120950</v>
      </c>
    </row>
    <row r="260" spans="4:4">
      <c r="D260" s="314">
        <v>192344</v>
      </c>
    </row>
    <row r="261" spans="4:4">
      <c r="D261" s="314">
        <v>3057272</v>
      </c>
    </row>
    <row r="262" spans="4:4">
      <c r="D262" s="314">
        <v>62296</v>
      </c>
    </row>
    <row r="263" spans="4:4" ht="15.75" thickBot="1">
      <c r="D263" s="314">
        <v>5645</v>
      </c>
    </row>
    <row r="264" spans="4:4" ht="15.75" thickBot="1">
      <c r="D264" s="315">
        <v>16919079</v>
      </c>
    </row>
  </sheetData>
  <mergeCells count="1">
    <mergeCell ref="B162:I16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48</vt:i4>
      </vt:variant>
    </vt:vector>
  </HeadingPairs>
  <TitlesOfParts>
    <vt:vector size="72" baseType="lpstr">
      <vt:lpstr>reg1 (2)</vt:lpstr>
      <vt:lpstr>regimenes</vt:lpstr>
      <vt:lpstr>total</vt:lpstr>
      <vt:lpstr>genero</vt:lpstr>
      <vt:lpstr>extranjeros</vt:lpstr>
      <vt:lpstr>Medias mensuales</vt:lpstr>
      <vt:lpstr>Series desestacionalizadas</vt:lpstr>
      <vt:lpstr>Convenios</vt:lpstr>
      <vt:lpstr>C.GENERAL</vt:lpstr>
      <vt:lpstr>CMAR</vt:lpstr>
      <vt:lpstr>CCARBON</vt:lpstr>
      <vt:lpstr>ctotal</vt:lpstr>
      <vt:lpstr>diaria</vt:lpstr>
      <vt:lpstr>gral</vt:lpstr>
      <vt:lpstr>sectores gral</vt:lpstr>
      <vt:lpstr>admon</vt:lpstr>
      <vt:lpstr>auto </vt:lpstr>
      <vt:lpstr>sectores autonomos)</vt:lpstr>
      <vt:lpstr>mar</vt:lpstr>
      <vt:lpstr>carbon</vt:lpstr>
      <vt:lpstr>afpen</vt:lpstr>
      <vt:lpstr>provm.</vt:lpstr>
      <vt:lpstr>provm. (2)</vt:lpstr>
      <vt:lpstr>provm2</vt:lpstr>
      <vt:lpstr>admon!Área_de_impresión</vt:lpstr>
      <vt:lpstr>afpen!Área_de_impresión</vt:lpstr>
      <vt:lpstr>'auto '!Área_de_impresión</vt:lpstr>
      <vt:lpstr>C.GENERAL!Área_de_impresión</vt:lpstr>
      <vt:lpstr>carbon!Área_de_impresión</vt:lpstr>
      <vt:lpstr>CCARBON!Área_de_impresión</vt:lpstr>
      <vt:lpstr>CMAR!Área_de_impresión</vt:lpstr>
      <vt:lpstr>Convenios!Área_de_impresión</vt:lpstr>
      <vt:lpstr>ctotal!Área_de_impresión</vt:lpstr>
      <vt:lpstr>diaria!Área_de_impresión</vt:lpstr>
      <vt:lpstr>extranjeros!Área_de_impresión</vt:lpstr>
      <vt:lpstr>genero!Área_de_impresión</vt:lpstr>
      <vt:lpstr>gral!Área_de_impresión</vt:lpstr>
      <vt:lpstr>mar!Área_de_impresión</vt:lpstr>
      <vt:lpstr>'Medias mensuales'!Área_de_impresión</vt:lpstr>
      <vt:lpstr>provm.!Área_de_impresión</vt:lpstr>
      <vt:lpstr>'provm. (2)'!Área_de_impresión</vt:lpstr>
      <vt:lpstr>provm2!Área_de_impresión</vt:lpstr>
      <vt:lpstr>'reg1 (2)'!Área_de_impresión</vt:lpstr>
      <vt:lpstr>regimenes!Área_de_impresión</vt:lpstr>
      <vt:lpstr>'sectores autonomos)'!Área_de_impresión</vt:lpstr>
      <vt:lpstr>'sectores gral'!Área_de_impresión</vt:lpstr>
      <vt:lpstr>'Series desestacionalizadas'!Área_de_impresión</vt:lpstr>
      <vt:lpstr>total!Área_de_impresión</vt:lpstr>
      <vt:lpstr>admon!Print_Area</vt:lpstr>
      <vt:lpstr>afpen!Print_Area</vt:lpstr>
      <vt:lpstr>'auto '!Print_Area</vt:lpstr>
      <vt:lpstr>C.GENERAL!Print_Area</vt:lpstr>
      <vt:lpstr>carbon!Print_Area</vt:lpstr>
      <vt:lpstr>CCARBON!Print_Area</vt:lpstr>
      <vt:lpstr>CMAR!Print_Area</vt:lpstr>
      <vt:lpstr>Convenios!Print_Area</vt:lpstr>
      <vt:lpstr>ctotal!Print_Area</vt:lpstr>
      <vt:lpstr>diaria!Print_Area</vt:lpstr>
      <vt:lpstr>extranjeros!Print_Area</vt:lpstr>
      <vt:lpstr>genero!Print_Area</vt:lpstr>
      <vt:lpstr>gral!Print_Area</vt:lpstr>
      <vt:lpstr>mar!Print_Area</vt:lpstr>
      <vt:lpstr>'Medias mensuales'!Print_Area</vt:lpstr>
      <vt:lpstr>provm.!Print_Area</vt:lpstr>
      <vt:lpstr>'provm. (2)'!Print_Area</vt:lpstr>
      <vt:lpstr>provm2!Print_Area</vt:lpstr>
      <vt:lpstr>'reg1 (2)'!Print_Area</vt:lpstr>
      <vt:lpstr>regimenes!Print_Area</vt:lpstr>
      <vt:lpstr>'sectores autonomos)'!Print_Area</vt:lpstr>
      <vt:lpstr>'sectores gral'!Print_Area</vt:lpstr>
      <vt:lpstr>'Series desestacionalizadas'!Print_Area</vt:lpstr>
      <vt:lpstr>total!Print_Area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Tomás Martín</dc:creator>
  <cp:lastModifiedBy>Angel</cp:lastModifiedBy>
  <cp:lastPrinted>2020-04-01T18:28:09Z</cp:lastPrinted>
  <dcterms:created xsi:type="dcterms:W3CDTF">1999-02-04T10:57:31Z</dcterms:created>
  <dcterms:modified xsi:type="dcterms:W3CDTF">2020-04-01T20:37:00Z</dcterms:modified>
</cp:coreProperties>
</file>